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76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</sheets>
  <definedNames>
    <definedName name="_xlnm.Print_Area" localSheetId="0">'12-1'!$A$1:$O$50</definedName>
    <definedName name="_xlnm.Print_Area" localSheetId="9">'12-10'!$A$1:$G$28</definedName>
    <definedName name="_xlnm.Print_Area" localSheetId="1">'12-2'!$A$1:$M$41</definedName>
    <definedName name="_xlnm.Print_Area" localSheetId="2">'12-3'!$A$1:$E$44</definedName>
    <definedName name="_xlnm.Print_Area" localSheetId="3">'12-4'!$A$1:$E$44</definedName>
    <definedName name="_xlnm.Print_Area" localSheetId="4">'12-5'!$A$1:$R$46</definedName>
    <definedName name="_xlnm.Print_Area" localSheetId="5">'12-6'!$A$1:$Q$36</definedName>
    <definedName name="_xlnm.Print_Area" localSheetId="6">'12-7'!$A$1:$E$33</definedName>
    <definedName name="_xlnm.Print_Area" localSheetId="8">'12-9'!$A$1:$T$20</definedName>
    <definedName name="_xlnm.Print_Titles" localSheetId="4">'12-5'!$A:$A</definedName>
    <definedName name="_xlnm.Print_Titles" localSheetId="5">'12-6'!$A:$A,'12-6'!$1:$2</definedName>
  </definedNames>
  <calcPr fullCalcOnLoad="1"/>
</workbook>
</file>

<file path=xl/sharedStrings.xml><?xml version="1.0" encoding="utf-8"?>
<sst xmlns="http://schemas.openxmlformats.org/spreadsheetml/2006/main" count="633" uniqueCount="191">
  <si>
    <t>単位：千円　</t>
  </si>
  <si>
    <t>　　　61</t>
  </si>
  <si>
    <t>　　　62</t>
  </si>
  <si>
    <t>　　　63</t>
  </si>
  <si>
    <t>平　元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</si>
  <si>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財政</t>
    </r>
  </si>
  <si>
    <t>9 住民１人当たりの市税負担額の推移</t>
  </si>
  <si>
    <t>年　　　　度</t>
  </si>
  <si>
    <t>平　７</t>
  </si>
  <si>
    <t>平　８</t>
  </si>
  <si>
    <t>平　９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</si>
  <si>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</si>
  <si>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</si>
  <si>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</si>
  <si>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</si>
  <si>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</si>
  <si>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</si>
  <si>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</si>
  <si>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</si>
  <si>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住基人口（10月1日）</t>
  </si>
  <si>
    <t>市民税</t>
  </si>
  <si>
    <t>税　　　額</t>
  </si>
  <si>
    <t>固定資産税</t>
  </si>
  <si>
    <t>軽自動車税</t>
  </si>
  <si>
    <t>市たばこ税</t>
  </si>
  <si>
    <t>旧法による税</t>
  </si>
  <si>
    <t xml:space="preserve">- </t>
  </si>
  <si>
    <t>特別土地    保  有  税</t>
  </si>
  <si>
    <t>都市計画税</t>
  </si>
  <si>
    <t>資料：決算書　</t>
  </si>
  <si>
    <t xml:space="preserve">- 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</si>
  <si>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</si>
  <si>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</si>
  <si>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</si>
  <si>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</si>
  <si>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</si>
  <si>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</si>
  <si>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</si>
  <si>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合計</t>
  </si>
  <si>
    <t>総務費</t>
  </si>
  <si>
    <t>公債費</t>
  </si>
  <si>
    <t>諸支出金</t>
  </si>
  <si>
    <t>予備費</t>
  </si>
  <si>
    <t>5 一般会計決算款別の推移</t>
  </si>
  <si>
    <t>　　　歳　　入</t>
  </si>
  <si>
    <t>単位：円</t>
  </si>
  <si>
    <t>款　　　　別</t>
  </si>
  <si>
    <t>市税</t>
  </si>
  <si>
    <t>地方譲与税</t>
  </si>
  <si>
    <t>利子割交付金</t>
  </si>
  <si>
    <t>配当割交付金</t>
  </si>
  <si>
    <t>－　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</si>
  <si>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</si>
  <si>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</si>
  <si>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</si>
  <si>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</si>
  <si>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</si>
  <si>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</si>
  <si>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</si>
  <si>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</si>
  <si>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市債</t>
  </si>
  <si>
    <t>特別地方消費税交付金</t>
  </si>
  <si>
    <t>　　　歳　　出</t>
  </si>
  <si>
    <t>議会費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</si>
  <si>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</si>
  <si>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</si>
  <si>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</si>
  <si>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</si>
  <si>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</si>
  <si>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</si>
  <si>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</si>
  <si>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</si>
  <si>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</si>
  <si>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4 決算の推移（歳出）</t>
  </si>
  <si>
    <t>単位：円　</t>
  </si>
  <si>
    <t>年　　度</t>
  </si>
  <si>
    <t>総　　　　　額</t>
  </si>
  <si>
    <t>一　般　会　計</t>
  </si>
  <si>
    <t>特　別　会　計</t>
  </si>
  <si>
    <t>昭48</t>
  </si>
  <si>
    <t>3 決算の推移（歳入）</t>
  </si>
  <si>
    <r>
      <t>12</t>
    </r>
    <r>
      <rPr>
        <sz val="11"/>
        <rFont val="ＭＳ Ｐゴシック"/>
        <family val="3"/>
      </rPr>
      <t>財政</t>
    </r>
  </si>
  <si>
    <t>2 一般会計歳出額の推移</t>
  </si>
  <si>
    <t>一般会計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</si>
  <si>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</si>
  <si>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</si>
  <si>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</si>
  <si>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</si>
  <si>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</si>
  <si>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</si>
  <si>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</si>
  <si>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</si>
  <si>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</si>
  <si>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</si>
  <si>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</si>
  <si>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</si>
  <si>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</si>
  <si>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</si>
  <si>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</si>
  <si>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</si>
  <si>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</si>
  <si>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</si>
  <si>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</si>
  <si>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</si>
  <si>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</si>
  <si>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 xml:space="preserve">      14</t>
  </si>
  <si>
    <t>昭　48</t>
  </si>
  <si>
    <t>　　　2</t>
  </si>
  <si>
    <t>　　　12</t>
  </si>
  <si>
    <t xml:space="preserve">      13</t>
  </si>
  <si>
    <t xml:space="preserve">      15</t>
  </si>
  <si>
    <t xml:space="preserve">      16</t>
  </si>
  <si>
    <t xml:space="preserve">   17</t>
  </si>
  <si>
    <t>款別</t>
  </si>
  <si>
    <t>寄附金</t>
  </si>
  <si>
    <t>その他</t>
  </si>
  <si>
    <t>　歳　　入</t>
  </si>
  <si>
    <t>　歳　　出</t>
  </si>
  <si>
    <t>当初予算額</t>
  </si>
  <si>
    <t>構成比(%)</t>
  </si>
  <si>
    <t>株式等譲渡
所得割交付金</t>
  </si>
  <si>
    <t>ゴルフ場利用税交付金</t>
  </si>
  <si>
    <t>地方交付税</t>
  </si>
  <si>
    <t>分担金及び負担金</t>
  </si>
  <si>
    <t>国庫支出金</t>
  </si>
  <si>
    <t>県支出金</t>
  </si>
  <si>
    <t>寄附金</t>
  </si>
  <si>
    <t>合　　　　　　計</t>
  </si>
  <si>
    <t xml:space="preserve">   18</t>
  </si>
  <si>
    <t>平　１８</t>
  </si>
  <si>
    <t>6 国民健康保険特別会計決算の推移</t>
  </si>
  <si>
    <t>　　　歳　　入</t>
  </si>
  <si>
    <t>年　度</t>
  </si>
  <si>
    <t>国民健康保険税</t>
  </si>
  <si>
    <t>-</t>
  </si>
  <si>
    <t>療養給付費交付金</t>
  </si>
  <si>
    <t>共同事業交付金</t>
  </si>
  <si>
    <t>連合会支出金</t>
  </si>
  <si>
    <t>　　　歳　　出</t>
  </si>
  <si>
    <t>保険給付費</t>
  </si>
  <si>
    <t>介護納付金</t>
  </si>
  <si>
    <t>共同事業拠出金</t>
  </si>
  <si>
    <t>保健事業費</t>
  </si>
  <si>
    <t>基金積立金</t>
  </si>
  <si>
    <t xml:space="preserve">   19</t>
  </si>
  <si>
    <t>平　１９</t>
  </si>
  <si>
    <t>地方消費税
交付金</t>
  </si>
  <si>
    <t>分担金及び
負担金</t>
  </si>
  <si>
    <t>自動車取得税
交付金</t>
  </si>
  <si>
    <t>　　20</t>
  </si>
  <si>
    <t>平　２０</t>
  </si>
  <si>
    <t>前期高齢者交付金</t>
  </si>
  <si>
    <t>後期高齢者支援金等</t>
  </si>
  <si>
    <t>前期高齢者納付金等</t>
  </si>
  <si>
    <t>平　６</t>
  </si>
  <si>
    <t>老人保健拠出金</t>
  </si>
  <si>
    <t>交通安全対策
特別交付金</t>
  </si>
  <si>
    <t>　　21</t>
  </si>
  <si>
    <t>平　２１</t>
  </si>
  <si>
    <t>12財政</t>
  </si>
  <si>
    <t>7 水道事業会計決算の推移</t>
  </si>
  <si>
    <t>収益的収入及び支出</t>
  </si>
  <si>
    <t>資本的収入及び支出</t>
  </si>
  <si>
    <t>収　　　　入　</t>
  </si>
  <si>
    <t>支　　　　出</t>
  </si>
  <si>
    <t>収　　　　入</t>
  </si>
  <si>
    <t>資料：水道事業決算書　</t>
  </si>
  <si>
    <t>8 下水道事業会計決算の推移</t>
  </si>
  <si>
    <t>収益収入及び支出</t>
  </si>
  <si>
    <t>資料：下水道事業決算書　</t>
  </si>
  <si>
    <t>　　22</t>
  </si>
  <si>
    <t>平　２２</t>
  </si>
  <si>
    <t>ゴルフ場利用税
交付金</t>
  </si>
  <si>
    <t>1人当たり</t>
  </si>
  <si>
    <t>－　</t>
  </si>
  <si>
    <t>－　</t>
  </si>
  <si>
    <t>-</t>
  </si>
  <si>
    <t>-</t>
  </si>
  <si>
    <t>平　23</t>
  </si>
  <si>
    <t>1 平成２３年度　一般会計歳入歳出決算</t>
  </si>
  <si>
    <t>　　23</t>
  </si>
  <si>
    <t>平　２３</t>
  </si>
  <si>
    <t>-</t>
  </si>
  <si>
    <t>10 平成２４年度一般会計当初予算</t>
  </si>
  <si>
    <r>
      <t>資料：平成24</t>
    </r>
    <r>
      <rPr>
        <sz val="11"/>
        <rFont val="ＭＳ Ｐゴシック"/>
        <family val="3"/>
      </rPr>
      <t>年度当初予算書　</t>
    </r>
  </si>
  <si>
    <t>繰入金</t>
  </si>
  <si>
    <t>公債費</t>
  </si>
  <si>
    <t>歳　入</t>
  </si>
  <si>
    <t>歳　出</t>
  </si>
  <si>
    <t>－　</t>
  </si>
  <si>
    <t>－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</si>
</sst>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0"/>
    <numFmt numFmtId="202" formatCode="#,##0;&quot;▲ &quot;#,##0"/>
    <numFmt numFmtId="203" formatCode="#,##0.00_ ;[Red]\-#,##0.00\ "/>
    <numFmt numFmtId="204" formatCode="#,##0.00000;[Red]\-#,##0.00000"/>
    <numFmt numFmtId="205" formatCode="#,##0_);\(#,##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5"/>
      <color indexed="8"/>
      <name val="ＭＳ Ｐゴシック"/>
      <family val="3"/>
    </font>
    <font>
      <sz val="10.25"/>
      <color indexed="8"/>
      <name val="ＭＳ Ｐゴシック"/>
      <family val="3"/>
    </font>
    <font>
      <sz val="19"/>
      <color indexed="8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.5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2.5"/>
      <color indexed="8"/>
      <name val="ＭＳ Ｐゴシック"/>
      <family val="3"/>
    </font>
    <font>
      <sz val="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Border="1" applyAlignment="1">
      <alignment horizontal="right" vertical="center"/>
    </xf>
    <xf numFmtId="38" fontId="0" fillId="0" borderId="11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2" xfId="49" applyBorder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49" applyBorder="1" applyAlignment="1">
      <alignment vertical="center"/>
    </xf>
    <xf numFmtId="0" fontId="0" fillId="0" borderId="0" xfId="0" applyFont="1" applyBorder="1" applyAlignment="1">
      <alignment/>
    </xf>
    <xf numFmtId="38" fontId="4" fillId="0" borderId="0" xfId="49" applyFont="1" applyAlignment="1">
      <alignment horizontal="left" vertical="center" indent="1"/>
    </xf>
    <xf numFmtId="38" fontId="0" fillId="0" borderId="10" xfId="49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5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0" xfId="49" applyFont="1" applyAlignment="1">
      <alignment horizontal="centerContinuous"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5" fillId="0" borderId="0" xfId="49" applyFont="1" applyAlignment="1">
      <alignment vertical="center"/>
    </xf>
    <xf numFmtId="38" fontId="5" fillId="0" borderId="16" xfId="49" applyFont="1" applyBorder="1" applyAlignment="1">
      <alignment horizontal="centerContinuous" vertical="center"/>
    </xf>
    <xf numFmtId="38" fontId="5" fillId="0" borderId="0" xfId="49" applyFont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38" fontId="5" fillId="0" borderId="17" xfId="49" applyFont="1" applyBorder="1" applyAlignment="1">
      <alignment vertical="center" shrinkToFit="1"/>
    </xf>
    <xf numFmtId="38" fontId="5" fillId="0" borderId="0" xfId="49" applyFont="1" applyFill="1" applyAlignment="1">
      <alignment vertical="center" shrinkToFit="1"/>
    </xf>
    <xf numFmtId="38" fontId="5" fillId="0" borderId="18" xfId="49" applyFont="1" applyBorder="1" applyAlignment="1">
      <alignment horizontal="center" vertical="center"/>
    </xf>
    <xf numFmtId="49" fontId="5" fillId="0" borderId="0" xfId="49" applyNumberFormat="1" applyFont="1" applyAlignment="1">
      <alignment horizontal="right" vertical="center" shrinkToFit="1"/>
    </xf>
    <xf numFmtId="49" fontId="5" fillId="0" borderId="0" xfId="49" applyNumberFormat="1" applyFont="1" applyBorder="1" applyAlignment="1">
      <alignment horizontal="right" vertical="center" shrinkToFit="1"/>
    </xf>
    <xf numFmtId="38" fontId="5" fillId="0" borderId="10" xfId="49" applyFont="1" applyBorder="1" applyAlignment="1">
      <alignment horizontal="right" vertical="center"/>
    </xf>
    <xf numFmtId="38" fontId="5" fillId="0" borderId="13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10" xfId="49" applyFont="1" applyBorder="1" applyAlignment="1">
      <alignment vertical="center"/>
    </xf>
    <xf numFmtId="38" fontId="4" fillId="0" borderId="0" xfId="49" applyFont="1" applyAlignment="1">
      <alignment horizontal="left" vertical="center" indent="1" shrinkToFit="1"/>
    </xf>
    <xf numFmtId="38" fontId="7" fillId="0" borderId="10" xfId="49" applyFont="1" applyBorder="1" applyAlignment="1">
      <alignment vertical="center"/>
    </xf>
    <xf numFmtId="38" fontId="5" fillId="0" borderId="19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5" fillId="0" borderId="0" xfId="49" applyFont="1" applyAlignment="1">
      <alignment horizontal="distributed" vertical="center" indent="1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0" xfId="49" applyFont="1" applyBorder="1" applyAlignment="1">
      <alignment horizontal="distributed" vertical="center" indent="1"/>
    </xf>
    <xf numFmtId="38" fontId="7" fillId="0" borderId="0" xfId="49" applyFont="1" applyAlignment="1">
      <alignment vertical="center"/>
    </xf>
    <xf numFmtId="38" fontId="5" fillId="0" borderId="0" xfId="49" applyFont="1" applyAlignment="1">
      <alignment horizontal="center" vertical="center"/>
    </xf>
    <xf numFmtId="49" fontId="5" fillId="0" borderId="0" xfId="49" applyNumberFormat="1" applyFont="1" applyAlignment="1">
      <alignment horizontal="right" vertical="center"/>
    </xf>
    <xf numFmtId="38" fontId="0" fillId="0" borderId="19" xfId="49" applyBorder="1" applyAlignment="1">
      <alignment horizontal="center" vertical="center"/>
    </xf>
    <xf numFmtId="38" fontId="0" fillId="0" borderId="20" xfId="49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21" xfId="49" applyBorder="1" applyAlignment="1">
      <alignment vertical="center"/>
    </xf>
    <xf numFmtId="38" fontId="0" fillId="0" borderId="17" xfId="49" applyBorder="1" applyAlignment="1">
      <alignment vertical="center"/>
    </xf>
    <xf numFmtId="38" fontId="0" fillId="0" borderId="0" xfId="49" applyBorder="1" applyAlignment="1">
      <alignment horizontal="center" vertical="center"/>
    </xf>
    <xf numFmtId="38" fontId="0" fillId="0" borderId="22" xfId="49" applyBorder="1" applyAlignment="1">
      <alignment horizontal="center" vertical="center"/>
    </xf>
    <xf numFmtId="38" fontId="0" fillId="0" borderId="23" xfId="49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4" xfId="49" applyBorder="1" applyAlignment="1">
      <alignment horizontal="center" vertical="center"/>
    </xf>
    <xf numFmtId="38" fontId="0" fillId="0" borderId="25" xfId="49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38" fontId="0" fillId="0" borderId="18" xfId="49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201" fontId="0" fillId="0" borderId="18" xfId="49" applyNumberFormat="1" applyBorder="1" applyAlignment="1">
      <alignment horizontal="right" vertical="center"/>
    </xf>
    <xf numFmtId="38" fontId="0" fillId="0" borderId="18" xfId="49" applyBorder="1" applyAlignment="1">
      <alignment horizontal="right" vertical="center"/>
    </xf>
    <xf numFmtId="1" fontId="0" fillId="0" borderId="18" xfId="49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1" fontId="0" fillId="0" borderId="18" xfId="0" applyNumberFormat="1" applyBorder="1" applyAlignment="1">
      <alignment horizontal="right"/>
    </xf>
    <xf numFmtId="38" fontId="0" fillId="0" borderId="18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38" fontId="5" fillId="0" borderId="0" xfId="49" applyFont="1" applyBorder="1" applyAlignment="1">
      <alignment horizontal="distributed" vertical="center"/>
    </xf>
    <xf numFmtId="40" fontId="5" fillId="0" borderId="0" xfId="49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0" fontId="5" fillId="0" borderId="18" xfId="49" applyNumberFormat="1" applyFont="1" applyBorder="1" applyAlignment="1">
      <alignment horizontal="center"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40" fontId="5" fillId="0" borderId="18" xfId="49" applyNumberFormat="1" applyFont="1" applyBorder="1" applyAlignment="1">
      <alignment vertical="center"/>
    </xf>
    <xf numFmtId="38" fontId="5" fillId="0" borderId="18" xfId="49" applyFont="1" applyFill="1" applyBorder="1" applyAlignment="1">
      <alignment horizontal="distributed" vertical="center"/>
    </xf>
    <xf numFmtId="38" fontId="5" fillId="0" borderId="18" xfId="49" applyFont="1" applyBorder="1" applyAlignment="1">
      <alignment horizontal="right" vertical="center"/>
    </xf>
    <xf numFmtId="38" fontId="5" fillId="0" borderId="0" xfId="49" applyFont="1" applyAlignment="1">
      <alignment horizontal="distributed" vertical="center" wrapText="1"/>
    </xf>
    <xf numFmtId="38" fontId="0" fillId="0" borderId="12" xfId="49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22" xfId="49" applyNumberFormat="1" applyBorder="1" applyAlignment="1">
      <alignment horizontal="center" vertical="center"/>
    </xf>
    <xf numFmtId="38" fontId="7" fillId="0" borderId="10" xfId="49" applyFont="1" applyBorder="1" applyAlignment="1">
      <alignment horizontal="left" vertical="center"/>
    </xf>
    <xf numFmtId="188" fontId="5" fillId="0" borderId="0" xfId="0" applyNumberFormat="1" applyFont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17" xfId="49" applyNumberFormat="1" applyFont="1" applyFill="1" applyBorder="1" applyAlignment="1">
      <alignment vertical="center"/>
    </xf>
    <xf numFmtId="38" fontId="5" fillId="0" borderId="0" xfId="49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38" fontId="5" fillId="0" borderId="0" xfId="49" applyNumberFormat="1" applyFont="1" applyFill="1" applyBorder="1" applyAlignment="1">
      <alignment vertical="center"/>
    </xf>
    <xf numFmtId="188" fontId="5" fillId="0" borderId="0" xfId="49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10" xfId="0" applyNumberFormat="1" applyFont="1" applyBorder="1" applyAlignment="1">
      <alignment vertical="center"/>
    </xf>
    <xf numFmtId="38" fontId="5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19" xfId="49" applyFont="1" applyBorder="1" applyAlignment="1">
      <alignment horizontal="center" vertical="center"/>
    </xf>
    <xf numFmtId="38" fontId="6" fillId="0" borderId="0" xfId="49" applyFont="1" applyAlignment="1">
      <alignment horizontal="distributed" vertical="center" wrapText="1"/>
    </xf>
    <xf numFmtId="38" fontId="5" fillId="0" borderId="0" xfId="49" applyFont="1" applyFill="1" applyAlignment="1">
      <alignment horizontal="right" vertical="center"/>
    </xf>
    <xf numFmtId="38" fontId="6" fillId="0" borderId="10" xfId="49" applyFont="1" applyBorder="1" applyAlignment="1">
      <alignment horizontal="distributed" vertical="center" wrapText="1"/>
    </xf>
    <xf numFmtId="38" fontId="5" fillId="0" borderId="18" xfId="49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188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5" fillId="0" borderId="21" xfId="49" applyFont="1" applyBorder="1" applyAlignment="1">
      <alignment vertical="center" shrinkToFit="1"/>
    </xf>
    <xf numFmtId="38" fontId="5" fillId="0" borderId="0" xfId="49" applyFont="1" applyAlignment="1">
      <alignment horizontal="distributed" vertical="center" wrapText="1" shrinkToFit="1"/>
    </xf>
    <xf numFmtId="38" fontId="5" fillId="0" borderId="0" xfId="49" applyFont="1" applyAlignment="1">
      <alignment horizontal="right" vertical="center" shrinkToFit="1"/>
    </xf>
    <xf numFmtId="38" fontId="0" fillId="0" borderId="15" xfId="49" applyFont="1" applyBorder="1" applyAlignment="1">
      <alignment horizontal="centerContinuous" vertical="center"/>
    </xf>
    <xf numFmtId="38" fontId="0" fillId="0" borderId="27" xfId="49" applyBorder="1" applyAlignment="1">
      <alignment horizontal="centerContinuous" vertical="center"/>
    </xf>
    <xf numFmtId="38" fontId="0" fillId="0" borderId="11" xfId="49" applyBorder="1" applyAlignment="1">
      <alignment horizontal="centerContinuous" vertical="center"/>
    </xf>
    <xf numFmtId="38" fontId="0" fillId="0" borderId="13" xfId="49" applyBorder="1" applyAlignment="1">
      <alignment horizontal="center" vertical="center"/>
    </xf>
    <xf numFmtId="38" fontId="0" fillId="0" borderId="22" xfId="49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4" fillId="0" borderId="0" xfId="49" applyFont="1" applyBorder="1" applyAlignment="1">
      <alignment horizontal="left" vertical="center" indent="1"/>
    </xf>
    <xf numFmtId="38" fontId="0" fillId="0" borderId="15" xfId="49" applyBorder="1" applyAlignment="1">
      <alignment horizontal="centerContinuous" vertical="center"/>
    </xf>
    <xf numFmtId="38" fontId="0" fillId="0" borderId="28" xfId="49" applyBorder="1" applyAlignment="1">
      <alignment horizontal="centerContinuous" vertical="center"/>
    </xf>
    <xf numFmtId="38" fontId="0" fillId="0" borderId="22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0" fillId="0" borderId="26" xfId="49" applyFill="1" applyBorder="1" applyAlignment="1">
      <alignment vertical="center"/>
    </xf>
    <xf numFmtId="49" fontId="0" fillId="0" borderId="18" xfId="0" applyNumberForma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distributed" vertical="center" wrapText="1"/>
    </xf>
    <xf numFmtId="38" fontId="0" fillId="0" borderId="10" xfId="49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 vertical="center"/>
    </xf>
    <xf numFmtId="0" fontId="0" fillId="0" borderId="18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left" vertical="center"/>
    </xf>
    <xf numFmtId="38" fontId="0" fillId="0" borderId="1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0" xfId="49" applyFont="1" applyAlignment="1">
      <alignment horizontal="distributed" vertical="center"/>
    </xf>
    <xf numFmtId="38" fontId="0" fillId="0" borderId="12" xfId="49" applyFont="1" applyBorder="1" applyAlignment="1">
      <alignment vertical="center"/>
    </xf>
    <xf numFmtId="40" fontId="0" fillId="0" borderId="0" xfId="49" applyNumberFormat="1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23" xfId="49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38" fontId="5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vertical="center"/>
    </xf>
    <xf numFmtId="0" fontId="0" fillId="0" borderId="26" xfId="49" applyNumberFormat="1" applyBorder="1" applyAlignment="1">
      <alignment horizontal="center" vertical="center"/>
    </xf>
    <xf numFmtId="38" fontId="0" fillId="0" borderId="0" xfId="49" applyFont="1" applyAlignment="1">
      <alignment vertical="center"/>
    </xf>
    <xf numFmtId="40" fontId="5" fillId="0" borderId="18" xfId="49" applyNumberFormat="1" applyFont="1" applyFill="1" applyBorder="1" applyAlignment="1">
      <alignment vertical="center"/>
    </xf>
    <xf numFmtId="38" fontId="5" fillId="0" borderId="18" xfId="49" applyFont="1" applyBorder="1" applyAlignment="1" quotePrefix="1">
      <alignment horizontal="right" vertical="center"/>
    </xf>
    <xf numFmtId="0" fontId="8" fillId="0" borderId="0" xfId="0" applyFont="1" applyBorder="1" applyAlignment="1">
      <alignment/>
    </xf>
    <xf numFmtId="38" fontId="19" fillId="0" borderId="0" xfId="49" applyFont="1" applyBorder="1" applyAlignment="1">
      <alignment horizontal="distributed" vertical="center"/>
    </xf>
    <xf numFmtId="202" fontId="19" fillId="0" borderId="0" xfId="49" applyNumberFormat="1" applyFont="1" applyBorder="1" applyAlignment="1">
      <alignment vertical="center"/>
    </xf>
    <xf numFmtId="40" fontId="19" fillId="0" borderId="0" xfId="49" applyNumberFormat="1" applyFont="1" applyBorder="1" applyAlignment="1">
      <alignment vertical="center"/>
    </xf>
    <xf numFmtId="38" fontId="19" fillId="0" borderId="0" xfId="49" applyFont="1" applyBorder="1" applyAlignment="1">
      <alignment horizontal="center" vertical="center"/>
    </xf>
    <xf numFmtId="40" fontId="19" fillId="0" borderId="0" xfId="49" applyNumberFormat="1" applyFont="1" applyBorder="1" applyAlignment="1">
      <alignment horizontal="center" vertical="center"/>
    </xf>
    <xf numFmtId="38" fontId="19" fillId="0" borderId="0" xfId="49" applyFont="1" applyBorder="1" applyAlignment="1">
      <alignment vertical="center"/>
    </xf>
    <xf numFmtId="38" fontId="19" fillId="0" borderId="0" xfId="49" applyFont="1" applyBorder="1" applyAlignment="1">
      <alignment vertical="center" shrinkToFit="1"/>
    </xf>
    <xf numFmtId="38" fontId="19" fillId="0" borderId="0" xfId="49" applyFont="1" applyFill="1" applyBorder="1" applyAlignment="1">
      <alignment horizontal="distributed" vertical="center"/>
    </xf>
    <xf numFmtId="38" fontId="19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8" fontId="6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 wrapText="1"/>
    </xf>
    <xf numFmtId="38" fontId="5" fillId="0" borderId="28" xfId="49" applyFont="1" applyBorder="1" applyAlignment="1">
      <alignment vertical="center" wrapText="1"/>
    </xf>
    <xf numFmtId="38" fontId="5" fillId="0" borderId="31" xfId="49" applyFont="1" applyBorder="1" applyAlignment="1">
      <alignment vertical="center"/>
    </xf>
    <xf numFmtId="38" fontId="5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c:rich>
      </c:tx>
      <c:layout>
        <c:manualLayout>
          <c:xMode val="factor"/>
          <c:yMode val="factor"/>
          <c:x val="-0.07375"/>
          <c:y val="0.893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95"/>
          <c:y val="0.2595"/>
          <c:w val="0.5225"/>
          <c:h val="0.57075"/>
        </c:manualLayout>
      </c:layout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公債費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14.25%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総務費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12.11%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土木費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10.18%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農林水産業費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商工費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0.28%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'12-1'!$T$31:$T$41</c:f>
              <c:strCache/>
            </c:strRef>
          </c:cat>
          <c:val>
            <c:numRef>
              <c:f>'12-1'!$U$31:$U$41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c:rich>
      </c:tx>
      <c:layout>
        <c:manualLayout>
          <c:xMode val="factor"/>
          <c:yMode val="factor"/>
          <c:x val="-0.02625"/>
          <c:y val="0.905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46"/>
          <c:y val="0.2135"/>
          <c:w val="0.48525"/>
          <c:h val="0.70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000000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市債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8.95%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繰越金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繰入金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3.69%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'12-1'!$Q$31:$Q$41</c:f>
              <c:strCache/>
            </c:strRef>
          </c:cat>
          <c:val>
            <c:numRef>
              <c:f>'12-1'!$R$31:$R$41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25"/>
          <c:y val="0.05975"/>
          <c:w val="0.9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'12-2'!$J$3:$J$41</c:f>
              <c:strCache/>
            </c:strRef>
          </c:cat>
          <c:val>
            <c:numRef>
              <c:f>'12-2'!$K$3:$K$41</c:f>
              <c:numCache/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4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91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22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476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552450</xdr:colOff>
      <xdr:row>23</xdr:row>
      <xdr:rowOff>0</xdr:rowOff>
    </xdr:from>
    <xdr:to>
      <xdr:col>8</xdr:col>
      <xdr:colOff>57150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552450" y="4933950"/>
        <a:ext cx="5372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85725</xdr:rowOff>
    </xdr:from>
    <xdr:to>
      <xdr:col>8</xdr:col>
      <xdr:colOff>381000</xdr:colOff>
      <xdr:row>22</xdr:row>
      <xdr:rowOff>171450</xdr:rowOff>
    </xdr:to>
    <xdr:graphicFrame>
      <xdr:nvGraphicFramePr>
        <xdr:cNvPr id="3" name="Chart 3"/>
        <xdr:cNvGraphicFramePr/>
      </xdr:nvGraphicFramePr>
      <xdr:xfrm>
        <a:off x="0" y="619125"/>
        <a:ext cx="62484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22</xdr:row>
      <xdr:rowOff>76200</xdr:rowOff>
    </xdr:from>
    <xdr:to>
      <xdr:col>6</xdr:col>
      <xdr:colOff>504825</xdr:colOff>
      <xdr:row>23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76600" y="4838700"/>
          <a:ext cx="1724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29,145,037,462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142875</xdr:colOff>
      <xdr:row>48</xdr:row>
      <xdr:rowOff>114300</xdr:rowOff>
    </xdr:from>
    <xdr:to>
      <xdr:col>6</xdr:col>
      <xdr:colOff>390525</xdr:colOff>
      <xdr:row>49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67075" y="9648825"/>
          <a:ext cx="1619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28,156,021,660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76200</xdr:rowOff>
    </xdr:from>
    <xdr:to>
      <xdr:col>8</xdr:col>
      <xdr:colOff>381000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52400" y="1171575"/>
        <a:ext cx="6096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81100" y="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29,106,362,895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05275" y="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28,028,046,273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3257550" y="0"/>
        <a:ext cx="320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4</xdr:col>
      <xdr:colOff>180975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95250" y="0"/>
        <a:ext cx="320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37" customWidth="1"/>
    <col min="2" max="2" width="14.00390625" style="137" customWidth="1"/>
    <col min="3" max="9" width="9.00390625" style="137" customWidth="1"/>
    <col min="10" max="10" width="15.125" style="137" customWidth="1"/>
    <col min="11" max="11" width="12.625" style="137" customWidth="1"/>
    <col min="12" max="12" width="12.50390625" style="137" customWidth="1"/>
    <col min="13" max="13" width="10.375" style="137" bestFit="1" customWidth="1"/>
    <col min="14" max="14" width="14.125" style="137" bestFit="1" customWidth="1"/>
    <col min="15" max="15" width="9.25390625" style="137" bestFit="1" customWidth="1"/>
    <col min="16" max="17" width="9.00390625" style="137" customWidth="1"/>
    <col min="18" max="18" width="12.50390625" style="137" customWidth="1"/>
    <col min="19" max="20" width="9.00390625" style="137" customWidth="1"/>
    <col min="21" max="21" width="12.625" style="137" customWidth="1"/>
    <col min="22" max="16384" width="9.00390625" style="137" customWidth="1"/>
  </cols>
  <sheetData>
    <row r="1" spans="1:15" ht="21.75" customHeight="1">
      <c r="A1" s="135" t="s">
        <v>159</v>
      </c>
      <c r="B1" s="135"/>
      <c r="C1" s="135"/>
      <c r="D1" s="135"/>
      <c r="E1" s="135"/>
      <c r="F1" s="135"/>
      <c r="G1" s="135"/>
      <c r="H1" s="135"/>
      <c r="I1" s="135"/>
      <c r="J1" s="75"/>
      <c r="K1" s="21"/>
      <c r="L1" s="136"/>
      <c r="M1" s="75"/>
      <c r="N1" s="21"/>
      <c r="O1" s="76"/>
    </row>
    <row r="2" spans="1:13" ht="20.25" customHeight="1">
      <c r="A2" s="62" t="s">
        <v>179</v>
      </c>
      <c r="J2" s="138" t="s">
        <v>44</v>
      </c>
      <c r="K2" s="77"/>
      <c r="L2" s="136"/>
      <c r="M2" s="172" t="s">
        <v>117</v>
      </c>
    </row>
    <row r="3" spans="10:15" ht="13.5">
      <c r="J3" s="27" t="s">
        <v>113</v>
      </c>
      <c r="K3" s="27" t="s">
        <v>178</v>
      </c>
      <c r="L3" s="78"/>
      <c r="M3" s="27" t="s">
        <v>46</v>
      </c>
      <c r="N3" s="27" t="s">
        <v>178</v>
      </c>
      <c r="O3" s="139"/>
    </row>
    <row r="4" spans="10:15" ht="13.5">
      <c r="J4" s="106" t="s">
        <v>47</v>
      </c>
      <c r="K4" s="80">
        <v>13505749643</v>
      </c>
      <c r="L4" s="81">
        <f aca="true" t="shared" si="0" ref="L4:L13">K4/$K$26*100</f>
        <v>46.33979167331358</v>
      </c>
      <c r="M4" s="79" t="s">
        <v>63</v>
      </c>
      <c r="N4" s="80">
        <v>282158711</v>
      </c>
      <c r="O4" s="81">
        <f aca="true" t="shared" si="1" ref="O4:O13">N4/$N$17*100</f>
        <v>1.0021256355291495</v>
      </c>
    </row>
    <row r="5" spans="10:15" ht="13.5">
      <c r="J5" s="106" t="s">
        <v>48</v>
      </c>
      <c r="K5" s="80">
        <v>212730262</v>
      </c>
      <c r="L5" s="81">
        <f t="shared" si="0"/>
        <v>0.7299021738344403</v>
      </c>
      <c r="M5" s="79" t="s">
        <v>39</v>
      </c>
      <c r="N5" s="80">
        <v>3411049861</v>
      </c>
      <c r="O5" s="81">
        <f t="shared" si="1"/>
        <v>12.114814735513313</v>
      </c>
    </row>
    <row r="6" spans="10:15" ht="13.5">
      <c r="J6" s="133" t="s">
        <v>49</v>
      </c>
      <c r="K6" s="80">
        <v>36816000</v>
      </c>
      <c r="L6" s="81">
        <f t="shared" si="0"/>
        <v>0.12631996115291183</v>
      </c>
      <c r="M6" s="79" t="s">
        <v>64</v>
      </c>
      <c r="N6" s="80">
        <v>11925410343</v>
      </c>
      <c r="O6" s="81">
        <f t="shared" si="1"/>
        <v>42.35474204064098</v>
      </c>
    </row>
    <row r="7" spans="10:15" ht="13.5">
      <c r="J7" s="133" t="s">
        <v>50</v>
      </c>
      <c r="K7" s="80">
        <v>28737000</v>
      </c>
      <c r="L7" s="81">
        <f t="shared" si="0"/>
        <v>0.09859997619652398</v>
      </c>
      <c r="M7" s="79" t="s">
        <v>65</v>
      </c>
      <c r="N7" s="80">
        <v>1896659458</v>
      </c>
      <c r="O7" s="81">
        <f t="shared" si="1"/>
        <v>6.736248042792563</v>
      </c>
    </row>
    <row r="8" spans="10:15" ht="24">
      <c r="J8" s="133" t="s">
        <v>120</v>
      </c>
      <c r="K8" s="80">
        <v>7120000</v>
      </c>
      <c r="L8" s="81">
        <f t="shared" si="0"/>
        <v>0.024429544855734796</v>
      </c>
      <c r="M8" s="79" t="s">
        <v>66</v>
      </c>
      <c r="N8" s="80">
        <v>16735464</v>
      </c>
      <c r="O8" s="81">
        <f t="shared" si="1"/>
        <v>0.05943831199624102</v>
      </c>
    </row>
    <row r="9" spans="10:15" ht="24">
      <c r="J9" s="106" t="s">
        <v>146</v>
      </c>
      <c r="K9" s="80">
        <v>696351000</v>
      </c>
      <c r="L9" s="81">
        <f t="shared" si="0"/>
        <v>2.3892609536286207</v>
      </c>
      <c r="M9" s="79" t="s">
        <v>67</v>
      </c>
      <c r="N9" s="80">
        <v>123833565</v>
      </c>
      <c r="O9" s="81">
        <f t="shared" si="1"/>
        <v>0.43981201071430065</v>
      </c>
    </row>
    <row r="10" spans="10:15" ht="24">
      <c r="J10" s="133" t="s">
        <v>172</v>
      </c>
      <c r="K10" s="80">
        <v>2319396</v>
      </c>
      <c r="L10" s="81">
        <f t="shared" si="0"/>
        <v>0.007958116379243239</v>
      </c>
      <c r="M10" s="79" t="s">
        <v>68</v>
      </c>
      <c r="N10" s="80">
        <v>77485112</v>
      </c>
      <c r="O10" s="81">
        <f t="shared" si="1"/>
        <v>0.27519907796519294</v>
      </c>
    </row>
    <row r="11" spans="10:15" ht="24">
      <c r="J11" s="133" t="s">
        <v>148</v>
      </c>
      <c r="K11" s="80">
        <v>48634000</v>
      </c>
      <c r="L11" s="81">
        <f t="shared" si="0"/>
        <v>0.16686888827441096</v>
      </c>
      <c r="M11" s="79" t="s">
        <v>69</v>
      </c>
      <c r="N11" s="80">
        <v>2866126396</v>
      </c>
      <c r="O11" s="81">
        <f t="shared" si="1"/>
        <v>10.179443781547368</v>
      </c>
    </row>
    <row r="12" spans="10:15" ht="13.5">
      <c r="J12" s="133" t="s">
        <v>56</v>
      </c>
      <c r="K12" s="80">
        <v>191168000</v>
      </c>
      <c r="L12" s="81">
        <f t="shared" si="0"/>
        <v>0.6559195549130772</v>
      </c>
      <c r="M12" s="79" t="s">
        <v>70</v>
      </c>
      <c r="N12" s="80">
        <v>1052226503</v>
      </c>
      <c r="O12" s="81">
        <f t="shared" si="1"/>
        <v>3.737127765087818</v>
      </c>
    </row>
    <row r="13" spans="10:15" ht="13.5">
      <c r="J13" s="133" t="s">
        <v>122</v>
      </c>
      <c r="K13" s="80">
        <v>3850488000</v>
      </c>
      <c r="L13" s="81">
        <f t="shared" si="0"/>
        <v>13.211470409054574</v>
      </c>
      <c r="M13" s="79" t="s">
        <v>71</v>
      </c>
      <c r="N13" s="80">
        <v>2492490907</v>
      </c>
      <c r="O13" s="81">
        <f t="shared" si="1"/>
        <v>8.852425733643225</v>
      </c>
    </row>
    <row r="14" spans="10:15" ht="24">
      <c r="J14" s="133" t="s">
        <v>156</v>
      </c>
      <c r="K14" s="80">
        <v>13644000</v>
      </c>
      <c r="L14" s="160">
        <f>ROUNDDOWN(K14/$K$26*100,2)</f>
        <v>0.04</v>
      </c>
      <c r="M14" s="82" t="s">
        <v>72</v>
      </c>
      <c r="N14" s="83" t="s">
        <v>174</v>
      </c>
      <c r="O14" s="161" t="s">
        <v>174</v>
      </c>
    </row>
    <row r="15" spans="10:15" ht="24">
      <c r="J15" s="133" t="s">
        <v>147</v>
      </c>
      <c r="K15" s="80">
        <v>462087547</v>
      </c>
      <c r="L15" s="81">
        <f>K15/$K$26*100</f>
        <v>1.5854759068417081</v>
      </c>
      <c r="M15" s="79" t="s">
        <v>186</v>
      </c>
      <c r="N15" s="83">
        <v>4011845340</v>
      </c>
      <c r="O15" s="81">
        <f>N15/$N$17*100</f>
        <v>14.248622864569851</v>
      </c>
    </row>
    <row r="16" spans="10:15" ht="13.5" customHeight="1">
      <c r="J16" s="133" t="s">
        <v>31</v>
      </c>
      <c r="K16" s="80">
        <v>286437680</v>
      </c>
      <c r="L16" s="81">
        <f aca="true" t="shared" si="2" ref="L16:L24">K16/$K$26*100</f>
        <v>0.982800864035479</v>
      </c>
      <c r="M16" s="79" t="s">
        <v>42</v>
      </c>
      <c r="N16" s="83" t="s">
        <v>175</v>
      </c>
      <c r="O16" s="83" t="s">
        <v>175</v>
      </c>
    </row>
    <row r="17" spans="10:15" ht="13.5">
      <c r="J17" s="133" t="s">
        <v>124</v>
      </c>
      <c r="K17" s="80">
        <v>4517411960</v>
      </c>
      <c r="L17" s="81">
        <f t="shared" si="2"/>
        <v>15.499763779305173</v>
      </c>
      <c r="M17" s="79" t="s">
        <v>38</v>
      </c>
      <c r="N17" s="80">
        <f>SUM(N4:N16)</f>
        <v>28156021660</v>
      </c>
      <c r="O17" s="81">
        <f>N17/$N$17*100</f>
        <v>100</v>
      </c>
    </row>
    <row r="18" spans="10:15" ht="13.5">
      <c r="J18" s="133" t="s">
        <v>125</v>
      </c>
      <c r="K18" s="80">
        <v>1539153276</v>
      </c>
      <c r="L18" s="81">
        <f t="shared" si="2"/>
        <v>5.281013201670387</v>
      </c>
      <c r="O18" s="136"/>
    </row>
    <row r="19" spans="10:12" ht="13.5">
      <c r="J19" s="133" t="s">
        <v>34</v>
      </c>
      <c r="K19" s="80">
        <v>28384527</v>
      </c>
      <c r="L19" s="81">
        <f t="shared" si="2"/>
        <v>0.09739060049934205</v>
      </c>
    </row>
    <row r="20" spans="10:15" ht="13.5">
      <c r="J20" s="133" t="s">
        <v>114</v>
      </c>
      <c r="K20" s="80">
        <v>7548270</v>
      </c>
      <c r="L20" s="81">
        <f t="shared" si="2"/>
        <v>0.025898988841038948</v>
      </c>
      <c r="M20" s="75"/>
      <c r="N20" s="21"/>
      <c r="O20" s="76"/>
    </row>
    <row r="21" spans="10:12" ht="13.5">
      <c r="J21" s="133" t="s">
        <v>185</v>
      </c>
      <c r="K21" s="80">
        <v>406040000</v>
      </c>
      <c r="L21" s="81">
        <f t="shared" si="2"/>
        <v>1.3931702799469883</v>
      </c>
    </row>
    <row r="22" spans="10:12" ht="13.5">
      <c r="J22" s="133" t="s">
        <v>36</v>
      </c>
      <c r="K22" s="80">
        <v>449602617</v>
      </c>
      <c r="L22" s="81">
        <f t="shared" si="2"/>
        <v>1.5426386656260185</v>
      </c>
    </row>
    <row r="23" spans="10:12" ht="13.5">
      <c r="J23" s="133" t="s">
        <v>37</v>
      </c>
      <c r="K23" s="80">
        <v>245240284</v>
      </c>
      <c r="L23" s="81">
        <f t="shared" si="2"/>
        <v>0.8414478256195422</v>
      </c>
    </row>
    <row r="24" spans="1:12" ht="17.25">
      <c r="A24" s="62"/>
      <c r="J24" s="133" t="s">
        <v>60</v>
      </c>
      <c r="K24" s="80">
        <v>2609374000</v>
      </c>
      <c r="L24" s="81">
        <f t="shared" si="2"/>
        <v>8.953064491346648</v>
      </c>
    </row>
    <row r="26" spans="10:12" ht="13.5">
      <c r="J26" s="79" t="s">
        <v>38</v>
      </c>
      <c r="K26" s="80">
        <f>SUM(K4:K24)</f>
        <v>29145037462</v>
      </c>
      <c r="L26" s="81">
        <f>K26/$K$26*100</f>
        <v>100</v>
      </c>
    </row>
    <row r="27" spans="2:12" ht="13.5">
      <c r="B27" s="77"/>
      <c r="L27" s="136"/>
    </row>
    <row r="29" spans="17:22" ht="13.5">
      <c r="Q29" s="162" t="s">
        <v>187</v>
      </c>
      <c r="R29" s="162"/>
      <c r="S29" s="162"/>
      <c r="T29" s="162" t="s">
        <v>188</v>
      </c>
      <c r="U29" s="162"/>
      <c r="V29" s="162"/>
    </row>
    <row r="30" spans="17:22" ht="13.5">
      <c r="Q30" s="166" t="s">
        <v>113</v>
      </c>
      <c r="R30" s="166" t="s">
        <v>178</v>
      </c>
      <c r="S30" s="167"/>
      <c r="T30" s="166" t="s">
        <v>113</v>
      </c>
      <c r="U30" s="166" t="s">
        <v>178</v>
      </c>
      <c r="V30" s="162"/>
    </row>
    <row r="31" spans="17:22" ht="13.5">
      <c r="Q31" s="163" t="str">
        <f>J4</f>
        <v>市税</v>
      </c>
      <c r="R31" s="164">
        <f>K4</f>
        <v>13505749643</v>
      </c>
      <c r="S31" s="165">
        <f aca="true" t="shared" si="3" ref="S31:S40">R31/$R$44*100</f>
        <v>46.33979167331358</v>
      </c>
      <c r="T31" s="163" t="s">
        <v>64</v>
      </c>
      <c r="U31" s="168">
        <v>11925410343</v>
      </c>
      <c r="V31" s="165">
        <f>U31/$N$17*100</f>
        <v>42.35474204064098</v>
      </c>
    </row>
    <row r="32" spans="17:22" ht="13.5">
      <c r="Q32" s="163" t="str">
        <f>J17</f>
        <v>国庫支出金</v>
      </c>
      <c r="R32" s="164">
        <f>K17</f>
        <v>4517411960</v>
      </c>
      <c r="S32" s="165">
        <f t="shared" si="3"/>
        <v>15.499763779305173</v>
      </c>
      <c r="T32" s="163" t="s">
        <v>40</v>
      </c>
      <c r="U32" s="168">
        <v>4011845340</v>
      </c>
      <c r="V32" s="165">
        <f>U32/$N$17*100</f>
        <v>14.248622864569851</v>
      </c>
    </row>
    <row r="33" spans="17:22" ht="13.5">
      <c r="Q33" s="163" t="str">
        <f>J13</f>
        <v>地方交付税</v>
      </c>
      <c r="R33" s="164">
        <f>K13</f>
        <v>3850488000</v>
      </c>
      <c r="S33" s="165">
        <f t="shared" si="3"/>
        <v>13.211470409054574</v>
      </c>
      <c r="T33" s="163" t="s">
        <v>39</v>
      </c>
      <c r="U33" s="168">
        <v>3411049861</v>
      </c>
      <c r="V33" s="165">
        <f>U33/$N$17*100</f>
        <v>12.114814735513313</v>
      </c>
    </row>
    <row r="34" spans="17:22" ht="13.5">
      <c r="Q34" s="163" t="str">
        <f>J24</f>
        <v>市債</v>
      </c>
      <c r="R34" s="164">
        <f>K24</f>
        <v>2609374000</v>
      </c>
      <c r="S34" s="165">
        <f t="shared" si="3"/>
        <v>8.953064491346648</v>
      </c>
      <c r="T34" s="163" t="s">
        <v>69</v>
      </c>
      <c r="U34" s="168">
        <v>2866126396</v>
      </c>
      <c r="V34" s="165">
        <f>U34/$N$17*100</f>
        <v>10.179443781547368</v>
      </c>
    </row>
    <row r="35" spans="17:22" ht="13.5">
      <c r="Q35" s="163" t="str">
        <f>J18</f>
        <v>県支出金</v>
      </c>
      <c r="R35" s="164">
        <f>K18</f>
        <v>1539153276</v>
      </c>
      <c r="S35" s="165">
        <f t="shared" si="3"/>
        <v>5.281013201670387</v>
      </c>
      <c r="T35" s="163" t="s">
        <v>71</v>
      </c>
      <c r="U35" s="168">
        <v>2492490907</v>
      </c>
      <c r="V35" s="165">
        <f aca="true" t="shared" si="4" ref="V35:V41">U35/$N$17*100</f>
        <v>8.852425733643225</v>
      </c>
    </row>
    <row r="36" spans="17:22" ht="24">
      <c r="Q36" s="163" t="str">
        <f>J9</f>
        <v>地方消費税
交付金</v>
      </c>
      <c r="R36" s="164">
        <f>K9</f>
        <v>696351000</v>
      </c>
      <c r="S36" s="165">
        <f t="shared" si="3"/>
        <v>2.3892609536286207</v>
      </c>
      <c r="T36" s="163" t="s">
        <v>65</v>
      </c>
      <c r="U36" s="168">
        <v>1896659458</v>
      </c>
      <c r="V36" s="165">
        <f t="shared" si="4"/>
        <v>6.736248042792563</v>
      </c>
    </row>
    <row r="37" spans="17:22" ht="13.5">
      <c r="Q37" s="163" t="str">
        <f>J22</f>
        <v>繰越金</v>
      </c>
      <c r="R37" s="164">
        <f>K22</f>
        <v>449602617</v>
      </c>
      <c r="S37" s="165">
        <f t="shared" si="3"/>
        <v>1.5426386656260185</v>
      </c>
      <c r="T37" s="163" t="s">
        <v>70</v>
      </c>
      <c r="U37" s="168">
        <v>1052226503</v>
      </c>
      <c r="V37" s="165">
        <f t="shared" si="4"/>
        <v>3.737127765087818</v>
      </c>
    </row>
    <row r="38" spans="17:22" ht="13.5">
      <c r="Q38" s="163" t="str">
        <f>J21</f>
        <v>繰入金</v>
      </c>
      <c r="R38" s="164">
        <f>K21</f>
        <v>406040000</v>
      </c>
      <c r="S38" s="165">
        <f t="shared" si="3"/>
        <v>1.3931702799469883</v>
      </c>
      <c r="T38" s="163" t="s">
        <v>63</v>
      </c>
      <c r="U38" s="168">
        <v>282158711</v>
      </c>
      <c r="V38" s="165">
        <f t="shared" si="4"/>
        <v>1.0021256355291495</v>
      </c>
    </row>
    <row r="39" spans="17:22" ht="24">
      <c r="Q39" s="163" t="str">
        <f>J16</f>
        <v>使用料及び手数料</v>
      </c>
      <c r="R39" s="164">
        <f>K16</f>
        <v>286437680</v>
      </c>
      <c r="S39" s="165">
        <f t="shared" si="3"/>
        <v>0.982800864035479</v>
      </c>
      <c r="T39" s="169" t="s">
        <v>67</v>
      </c>
      <c r="U39" s="168">
        <v>123833565</v>
      </c>
      <c r="V39" s="165">
        <f t="shared" si="4"/>
        <v>0.43981201071430065</v>
      </c>
    </row>
    <row r="40" spans="17:22" ht="13.5">
      <c r="Q40" s="163" t="str">
        <f>J5</f>
        <v>地方譲与税</v>
      </c>
      <c r="R40" s="164">
        <f>K5</f>
        <v>212730262</v>
      </c>
      <c r="S40" s="165">
        <f t="shared" si="3"/>
        <v>0.7299021738344403</v>
      </c>
      <c r="T40" s="163" t="s">
        <v>68</v>
      </c>
      <c r="U40" s="168">
        <v>77485112</v>
      </c>
      <c r="V40" s="165">
        <f t="shared" si="4"/>
        <v>0.27519907796519294</v>
      </c>
    </row>
    <row r="41" spans="17:22" ht="13.5">
      <c r="Q41" s="163" t="s">
        <v>115</v>
      </c>
      <c r="R41" s="164">
        <f>SUM(K15+K23+K12+K11+K6+K14+K8+K20+K10+K7+K19)</f>
        <v>1071699024</v>
      </c>
      <c r="S41" s="165">
        <f>R41/$R$44*100+0.01</f>
        <v>3.68712350823809</v>
      </c>
      <c r="T41" s="163" t="s">
        <v>66</v>
      </c>
      <c r="U41" s="168">
        <v>16735464</v>
      </c>
      <c r="V41" s="165">
        <f t="shared" si="4"/>
        <v>0.05943831199624102</v>
      </c>
    </row>
    <row r="42" spans="17:22" ht="13.5">
      <c r="Q42" s="163"/>
      <c r="R42" s="164"/>
      <c r="S42" s="165"/>
      <c r="T42" s="170" t="s">
        <v>72</v>
      </c>
      <c r="U42" s="171" t="s">
        <v>189</v>
      </c>
      <c r="V42" s="171" t="s">
        <v>189</v>
      </c>
    </row>
    <row r="43" spans="17:22" ht="13.5">
      <c r="Q43" s="162"/>
      <c r="R43" s="162"/>
      <c r="S43" s="162"/>
      <c r="T43" s="163" t="s">
        <v>42</v>
      </c>
      <c r="U43" s="171" t="s">
        <v>190</v>
      </c>
      <c r="V43" s="171" t="s">
        <v>190</v>
      </c>
    </row>
    <row r="44" spans="17:22" ht="13.5">
      <c r="Q44" s="163" t="s">
        <v>38</v>
      </c>
      <c r="R44" s="164">
        <f>SUM(R31:R41)</f>
        <v>29145037462</v>
      </c>
      <c r="S44" s="165">
        <f>R44/$R$44*100</f>
        <v>100</v>
      </c>
      <c r="T44" s="163" t="s">
        <v>38</v>
      </c>
      <c r="U44" s="168">
        <f>SUM(U31:U43)</f>
        <v>28156021660</v>
      </c>
      <c r="V44" s="165">
        <f>U44/$N$17*100</f>
        <v>100</v>
      </c>
    </row>
    <row r="47" ht="13.5">
      <c r="K47" s="140"/>
    </row>
    <row r="48" spans="9:15" ht="13.5">
      <c r="I48" s="141"/>
      <c r="M48" s="75"/>
      <c r="N48" s="77"/>
      <c r="O48" s="76"/>
    </row>
  </sheetData>
  <sheetProtection/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72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1.625" style="142" customWidth="1"/>
    <col min="2" max="2" width="10.875" style="142" customWidth="1"/>
    <col min="3" max="3" width="8.75390625" style="142" customWidth="1"/>
    <col min="4" max="4" width="2.625" style="142" customWidth="1"/>
    <col min="5" max="5" width="21.625" style="142" customWidth="1"/>
    <col min="6" max="6" width="10.875" style="142" customWidth="1"/>
    <col min="7" max="7" width="8.75390625" style="142" customWidth="1"/>
    <col min="8" max="16384" width="9.00390625" style="142" customWidth="1"/>
  </cols>
  <sheetData>
    <row r="1" s="112" customFormat="1" ht="21.75" customHeight="1">
      <c r="A1" s="135" t="s">
        <v>159</v>
      </c>
    </row>
    <row r="2" ht="17.25">
      <c r="A2" s="10" t="s">
        <v>183</v>
      </c>
    </row>
    <row r="4" spans="1:7" ht="16.5" customHeight="1" thickBot="1">
      <c r="A4" s="143" t="s">
        <v>116</v>
      </c>
      <c r="B4" s="143"/>
      <c r="C4" s="143"/>
      <c r="E4" s="143" t="s">
        <v>117</v>
      </c>
      <c r="F4" s="143"/>
      <c r="G4" s="30" t="s">
        <v>0</v>
      </c>
    </row>
    <row r="5" spans="1:7" s="145" customFormat="1" ht="17.25" customHeight="1">
      <c r="A5" s="148" t="s">
        <v>113</v>
      </c>
      <c r="B5" s="149" t="s">
        <v>118</v>
      </c>
      <c r="C5" s="148" t="s">
        <v>119</v>
      </c>
      <c r="E5" s="148" t="s">
        <v>113</v>
      </c>
      <c r="F5" s="149" t="s">
        <v>118</v>
      </c>
      <c r="G5" s="148" t="s">
        <v>119</v>
      </c>
    </row>
    <row r="6" spans="1:7" ht="26.25" customHeight="1">
      <c r="A6" s="150" t="s">
        <v>47</v>
      </c>
      <c r="B6" s="151">
        <v>13203242</v>
      </c>
      <c r="C6" s="152">
        <f>ROUND(B6/$B$27*100,2)</f>
        <v>45.89</v>
      </c>
      <c r="D6" s="152"/>
      <c r="E6" s="150" t="s">
        <v>63</v>
      </c>
      <c r="F6" s="151">
        <v>253910</v>
      </c>
      <c r="G6" s="152">
        <f>ROUND(F6/$F$27*100,2)</f>
        <v>0.88</v>
      </c>
    </row>
    <row r="7" spans="1:7" ht="26.25" customHeight="1">
      <c r="A7" s="150" t="s">
        <v>48</v>
      </c>
      <c r="B7" s="151">
        <v>206000</v>
      </c>
      <c r="C7" s="152">
        <f>ROUND(B7/$B$27*100,2)</f>
        <v>0.72</v>
      </c>
      <c r="D7" s="152"/>
      <c r="E7" s="150" t="s">
        <v>39</v>
      </c>
      <c r="F7" s="151">
        <v>3669910</v>
      </c>
      <c r="G7" s="152">
        <f>ROUNDUP(F7/$F$27*100,2)</f>
        <v>12.76</v>
      </c>
    </row>
    <row r="8" spans="1:7" ht="26.25" customHeight="1">
      <c r="A8" s="150" t="s">
        <v>49</v>
      </c>
      <c r="B8" s="151">
        <v>40000</v>
      </c>
      <c r="C8" s="152">
        <f aca="true" t="shared" si="0" ref="C8:C26">ROUND(B8/$B$27*100,2)</f>
        <v>0.14</v>
      </c>
      <c r="D8" s="152"/>
      <c r="E8" s="150" t="s">
        <v>64</v>
      </c>
      <c r="F8" s="151">
        <v>13026215</v>
      </c>
      <c r="G8" s="152">
        <f aca="true" t="shared" si="1" ref="G8:G18">ROUND(F8/$F$27*100,2)</f>
        <v>45.27</v>
      </c>
    </row>
    <row r="9" spans="1:7" ht="26.25" customHeight="1">
      <c r="A9" s="150" t="s">
        <v>50</v>
      </c>
      <c r="B9" s="151">
        <v>25000</v>
      </c>
      <c r="C9" s="152">
        <f t="shared" si="0"/>
        <v>0.09</v>
      </c>
      <c r="D9" s="152"/>
      <c r="E9" s="150" t="s">
        <v>65</v>
      </c>
      <c r="F9" s="151">
        <v>2054944</v>
      </c>
      <c r="G9" s="152">
        <f t="shared" si="1"/>
        <v>7.14</v>
      </c>
    </row>
    <row r="10" spans="1:7" ht="26.25" customHeight="1">
      <c r="A10" s="84" t="s">
        <v>120</v>
      </c>
      <c r="B10" s="151">
        <v>7000</v>
      </c>
      <c r="C10" s="152">
        <f t="shared" si="0"/>
        <v>0.02</v>
      </c>
      <c r="D10" s="152"/>
      <c r="E10" s="150" t="s">
        <v>66</v>
      </c>
      <c r="F10" s="151">
        <v>14379</v>
      </c>
      <c r="G10" s="152">
        <f t="shared" si="1"/>
        <v>0.05</v>
      </c>
    </row>
    <row r="11" spans="1:7" ht="26.25" customHeight="1">
      <c r="A11" s="150" t="s">
        <v>53</v>
      </c>
      <c r="B11" s="151">
        <v>700000</v>
      </c>
      <c r="C11" s="152">
        <f t="shared" si="0"/>
        <v>2.43</v>
      </c>
      <c r="D11" s="152"/>
      <c r="E11" s="150" t="s">
        <v>67</v>
      </c>
      <c r="F11" s="151">
        <v>120422</v>
      </c>
      <c r="G11" s="152">
        <f t="shared" si="1"/>
        <v>0.42</v>
      </c>
    </row>
    <row r="12" spans="1:7" ht="26.25" customHeight="1">
      <c r="A12" s="150" t="s">
        <v>121</v>
      </c>
      <c r="B12" s="151">
        <v>2000</v>
      </c>
      <c r="C12" s="152">
        <f t="shared" si="0"/>
        <v>0.01</v>
      </c>
      <c r="D12" s="152"/>
      <c r="E12" s="150" t="s">
        <v>68</v>
      </c>
      <c r="F12" s="151">
        <v>86985</v>
      </c>
      <c r="G12" s="152">
        <f t="shared" si="1"/>
        <v>0.3</v>
      </c>
    </row>
    <row r="13" spans="1:7" ht="26.25" customHeight="1">
      <c r="A13" s="150" t="s">
        <v>55</v>
      </c>
      <c r="B13" s="151">
        <v>83000</v>
      </c>
      <c r="C13" s="152">
        <f t="shared" si="0"/>
        <v>0.29</v>
      </c>
      <c r="D13" s="152"/>
      <c r="E13" s="150" t="s">
        <v>69</v>
      </c>
      <c r="F13" s="151">
        <v>2931596</v>
      </c>
      <c r="G13" s="152">
        <f t="shared" si="1"/>
        <v>10.19</v>
      </c>
    </row>
    <row r="14" spans="1:7" ht="26.25" customHeight="1">
      <c r="A14" s="150" t="s">
        <v>56</v>
      </c>
      <c r="B14" s="151">
        <v>71000</v>
      </c>
      <c r="C14" s="152">
        <f t="shared" si="0"/>
        <v>0.25</v>
      </c>
      <c r="D14" s="152"/>
      <c r="E14" s="150" t="s">
        <v>70</v>
      </c>
      <c r="F14" s="151">
        <v>1210388</v>
      </c>
      <c r="G14" s="152">
        <f t="shared" si="1"/>
        <v>4.21</v>
      </c>
    </row>
    <row r="15" spans="1:7" ht="26.25" customHeight="1">
      <c r="A15" s="150" t="s">
        <v>122</v>
      </c>
      <c r="B15" s="151">
        <v>3650000</v>
      </c>
      <c r="C15" s="152">
        <f>ROUNDDOWN(B15/$B$27*100,2)</f>
        <v>12.68</v>
      </c>
      <c r="D15" s="152"/>
      <c r="E15" s="150" t="s">
        <v>71</v>
      </c>
      <c r="F15" s="151">
        <v>2566981</v>
      </c>
      <c r="G15" s="152">
        <f t="shared" si="1"/>
        <v>8.92</v>
      </c>
    </row>
    <row r="16" spans="1:7" ht="26.25" customHeight="1">
      <c r="A16" s="116" t="s">
        <v>156</v>
      </c>
      <c r="B16" s="151">
        <v>13000</v>
      </c>
      <c r="C16" s="152">
        <f>ROUNDDOWN(B16/$B$27*100,2)</f>
        <v>0.04</v>
      </c>
      <c r="D16" s="152"/>
      <c r="E16" s="150" t="s">
        <v>72</v>
      </c>
      <c r="F16" s="151">
        <v>1</v>
      </c>
      <c r="G16" s="152">
        <f t="shared" si="1"/>
        <v>0</v>
      </c>
    </row>
    <row r="17" spans="1:7" ht="26.25" customHeight="1">
      <c r="A17" s="150" t="s">
        <v>123</v>
      </c>
      <c r="B17" s="151">
        <v>484629</v>
      </c>
      <c r="C17" s="152">
        <f t="shared" si="0"/>
        <v>1.68</v>
      </c>
      <c r="D17" s="152"/>
      <c r="E17" s="150" t="s">
        <v>40</v>
      </c>
      <c r="F17" s="151">
        <v>2788147</v>
      </c>
      <c r="G17" s="152">
        <f t="shared" si="1"/>
        <v>9.69</v>
      </c>
    </row>
    <row r="18" spans="1:7" ht="26.25" customHeight="1">
      <c r="A18" s="150" t="s">
        <v>31</v>
      </c>
      <c r="B18" s="151">
        <v>279511</v>
      </c>
      <c r="C18" s="152">
        <f>ROUND(B18/$B$27*100,2)</f>
        <v>0.97</v>
      </c>
      <c r="D18" s="152"/>
      <c r="E18" s="150" t="s">
        <v>42</v>
      </c>
      <c r="F18" s="151">
        <v>50000</v>
      </c>
      <c r="G18" s="152">
        <f t="shared" si="1"/>
        <v>0.17</v>
      </c>
    </row>
    <row r="19" spans="1:7" ht="26.25" customHeight="1">
      <c r="A19" s="150" t="s">
        <v>124</v>
      </c>
      <c r="B19" s="151">
        <v>4427985</v>
      </c>
      <c r="C19" s="152">
        <f t="shared" si="0"/>
        <v>15.39</v>
      </c>
      <c r="D19" s="152"/>
      <c r="E19" s="150"/>
      <c r="F19" s="151"/>
      <c r="G19" s="152"/>
    </row>
    <row r="20" spans="1:6" ht="26.25" customHeight="1">
      <c r="A20" s="150" t="s">
        <v>125</v>
      </c>
      <c r="B20" s="151">
        <v>1562707</v>
      </c>
      <c r="C20" s="152">
        <f t="shared" si="0"/>
        <v>5.43</v>
      </c>
      <c r="D20" s="152"/>
      <c r="F20" s="151"/>
    </row>
    <row r="21" spans="1:6" ht="26.25" customHeight="1">
      <c r="A21" s="150" t="s">
        <v>34</v>
      </c>
      <c r="B21" s="151">
        <v>488710</v>
      </c>
      <c r="C21" s="152">
        <f>ROUND(B21/$B$27*100,2)</f>
        <v>1.7</v>
      </c>
      <c r="D21" s="152"/>
      <c r="F21" s="151"/>
    </row>
    <row r="22" spans="1:6" ht="26.25" customHeight="1">
      <c r="A22" s="150" t="s">
        <v>126</v>
      </c>
      <c r="B22" s="151">
        <v>8021</v>
      </c>
      <c r="C22" s="152">
        <f t="shared" si="0"/>
        <v>0.03</v>
      </c>
      <c r="D22" s="152"/>
      <c r="F22" s="151"/>
    </row>
    <row r="23" spans="1:6" ht="26.25" customHeight="1">
      <c r="A23" s="150" t="s">
        <v>35</v>
      </c>
      <c r="B23" s="151">
        <v>815549</v>
      </c>
      <c r="C23" s="152">
        <f t="shared" si="0"/>
        <v>2.83</v>
      </c>
      <c r="D23" s="152"/>
      <c r="F23" s="151"/>
    </row>
    <row r="24" spans="1:6" ht="26.25" customHeight="1">
      <c r="A24" s="150" t="s">
        <v>36</v>
      </c>
      <c r="B24" s="151">
        <v>250000</v>
      </c>
      <c r="C24" s="152">
        <f t="shared" si="0"/>
        <v>0.87</v>
      </c>
      <c r="D24" s="152"/>
      <c r="F24" s="151"/>
    </row>
    <row r="25" spans="1:6" ht="26.25" customHeight="1">
      <c r="A25" s="150" t="s">
        <v>37</v>
      </c>
      <c r="B25" s="151">
        <v>258824</v>
      </c>
      <c r="C25" s="152">
        <f t="shared" si="0"/>
        <v>0.9</v>
      </c>
      <c r="D25" s="152"/>
      <c r="F25" s="151"/>
    </row>
    <row r="26" spans="1:6" ht="26.25" customHeight="1">
      <c r="A26" s="150" t="s">
        <v>60</v>
      </c>
      <c r="B26" s="151">
        <v>2197700</v>
      </c>
      <c r="C26" s="152">
        <f t="shared" si="0"/>
        <v>7.64</v>
      </c>
      <c r="D26" s="152"/>
      <c r="F26" s="151"/>
    </row>
    <row r="27" spans="1:7" ht="26.25" customHeight="1" thickBot="1">
      <c r="A27" s="153" t="s">
        <v>127</v>
      </c>
      <c r="B27" s="154">
        <f>SUM(B6:B26)</f>
        <v>28773878</v>
      </c>
      <c r="C27" s="155">
        <f>SUM(C6:C26)</f>
        <v>100.00000000000001</v>
      </c>
      <c r="D27" s="152"/>
      <c r="E27" s="153" t="s">
        <v>127</v>
      </c>
      <c r="F27" s="154">
        <f>SUM(F6:F19)</f>
        <v>28773878</v>
      </c>
      <c r="G27" s="155">
        <f>SUM(G6:G26)</f>
        <v>99.99999999999999</v>
      </c>
    </row>
    <row r="28" spans="4:7" ht="26.25" customHeight="1">
      <c r="D28" s="152"/>
      <c r="G28" s="146" t="s">
        <v>184</v>
      </c>
    </row>
    <row r="29" ht="20.25" customHeight="1"/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3" customWidth="1"/>
    <col min="2" max="2" width="14.00390625" style="63" customWidth="1"/>
    <col min="3" max="9" width="9.00390625" style="63" customWidth="1"/>
    <col min="10" max="10" width="7.75390625" style="63" customWidth="1"/>
    <col min="11" max="11" width="0.37109375" style="63" customWidth="1"/>
    <col min="12" max="12" width="15.75390625" style="63" customWidth="1"/>
    <col min="13" max="16384" width="9.00390625" style="63" customWidth="1"/>
  </cols>
  <sheetData>
    <row r="1" spans="1:5" ht="21.75" customHeight="1">
      <c r="A1" s="173" t="s">
        <v>81</v>
      </c>
      <c r="B1" s="174"/>
      <c r="C1" s="174"/>
      <c r="D1" s="174"/>
      <c r="E1" s="174"/>
    </row>
    <row r="2" spans="1:12" ht="17.25">
      <c r="A2" s="62" t="s">
        <v>82</v>
      </c>
      <c r="J2" s="64" t="s">
        <v>75</v>
      </c>
      <c r="K2" s="64"/>
      <c r="L2" s="64" t="s">
        <v>83</v>
      </c>
    </row>
    <row r="3" spans="10:12" ht="20.25" customHeight="1">
      <c r="J3" s="65" t="s">
        <v>106</v>
      </c>
      <c r="K3" s="64">
        <f aca="true" t="shared" si="0" ref="K3:K30">L3/100000000</f>
        <v>48.3342611</v>
      </c>
      <c r="L3" s="66">
        <v>4833426110</v>
      </c>
    </row>
    <row r="4" spans="10:12" ht="13.5">
      <c r="J4" s="67" t="s">
        <v>84</v>
      </c>
      <c r="K4" s="64">
        <f t="shared" si="0"/>
        <v>45.3876874</v>
      </c>
      <c r="L4" s="66">
        <v>4538768740</v>
      </c>
    </row>
    <row r="5" spans="10:12" ht="13.5">
      <c r="J5" s="67" t="s">
        <v>85</v>
      </c>
      <c r="K5" s="64">
        <f t="shared" si="0"/>
        <v>51.39523208</v>
      </c>
      <c r="L5" s="66">
        <v>5139523208</v>
      </c>
    </row>
    <row r="6" spans="10:12" ht="13.5">
      <c r="J6" s="67" t="s">
        <v>86</v>
      </c>
      <c r="K6" s="64">
        <f t="shared" si="0"/>
        <v>69.24939091</v>
      </c>
      <c r="L6" s="66">
        <v>6924939091</v>
      </c>
    </row>
    <row r="7" spans="10:12" ht="13.5">
      <c r="J7" s="67" t="s">
        <v>87</v>
      </c>
      <c r="K7" s="64">
        <f t="shared" si="0"/>
        <v>73.97652311</v>
      </c>
      <c r="L7" s="66">
        <v>7397652311</v>
      </c>
    </row>
    <row r="8" spans="10:12" ht="13.5">
      <c r="J8" s="67" t="s">
        <v>88</v>
      </c>
      <c r="K8" s="64">
        <f t="shared" si="0"/>
        <v>91.01031785</v>
      </c>
      <c r="L8" s="66">
        <v>9101031785</v>
      </c>
    </row>
    <row r="9" spans="10:12" ht="13.5">
      <c r="J9" s="67" t="s">
        <v>89</v>
      </c>
      <c r="K9" s="64">
        <f t="shared" si="0"/>
        <v>101.07016332</v>
      </c>
      <c r="L9" s="66">
        <v>10107016332</v>
      </c>
    </row>
    <row r="10" spans="10:12" ht="13.5">
      <c r="J10" s="67" t="s">
        <v>90</v>
      </c>
      <c r="K10" s="64">
        <f t="shared" si="0"/>
        <v>119.22100238</v>
      </c>
      <c r="L10" s="66">
        <v>11922100238</v>
      </c>
    </row>
    <row r="11" spans="10:12" ht="13.5">
      <c r="J11" s="67" t="s">
        <v>91</v>
      </c>
      <c r="K11" s="64">
        <f t="shared" si="0"/>
        <v>124.86099985</v>
      </c>
      <c r="L11" s="66">
        <v>12486099985</v>
      </c>
    </row>
    <row r="12" spans="10:12" ht="13.5">
      <c r="J12" s="67" t="s">
        <v>92</v>
      </c>
      <c r="K12" s="64">
        <f t="shared" si="0"/>
        <v>128.60236566</v>
      </c>
      <c r="L12" s="66">
        <v>12860236566</v>
      </c>
    </row>
    <row r="13" spans="10:12" ht="13.5">
      <c r="J13" s="67" t="s">
        <v>93</v>
      </c>
      <c r="K13" s="64">
        <f t="shared" si="0"/>
        <v>133.82292409</v>
      </c>
      <c r="L13" s="66">
        <v>13382292409</v>
      </c>
    </row>
    <row r="14" spans="10:12" ht="13.5">
      <c r="J14" s="67" t="s">
        <v>94</v>
      </c>
      <c r="K14" s="64">
        <f t="shared" si="0"/>
        <v>117.25638303</v>
      </c>
      <c r="L14" s="66">
        <v>11725638303</v>
      </c>
    </row>
    <row r="15" spans="10:12" ht="13.5">
      <c r="J15" s="67" t="s">
        <v>95</v>
      </c>
      <c r="K15" s="64">
        <f t="shared" si="0"/>
        <v>143.03909854</v>
      </c>
      <c r="L15" s="66">
        <v>14303909854</v>
      </c>
    </row>
    <row r="16" spans="10:12" ht="13.5">
      <c r="J16" s="67" t="s">
        <v>1</v>
      </c>
      <c r="K16" s="64">
        <f t="shared" si="0"/>
        <v>142.72350779</v>
      </c>
      <c r="L16" s="66">
        <v>14272350779</v>
      </c>
    </row>
    <row r="17" spans="10:12" ht="13.5">
      <c r="J17" s="67" t="s">
        <v>2</v>
      </c>
      <c r="K17" s="64">
        <f t="shared" si="0"/>
        <v>149.94830978</v>
      </c>
      <c r="L17" s="66">
        <v>14994830978</v>
      </c>
    </row>
    <row r="18" spans="10:12" ht="13.5">
      <c r="J18" s="67" t="s">
        <v>3</v>
      </c>
      <c r="K18" s="64">
        <f t="shared" si="0"/>
        <v>160.54185736</v>
      </c>
      <c r="L18" s="66">
        <v>16054185736</v>
      </c>
    </row>
    <row r="19" spans="10:12" ht="13.5">
      <c r="J19" s="68" t="s">
        <v>4</v>
      </c>
      <c r="K19" s="64">
        <f t="shared" si="0"/>
        <v>172.97220802</v>
      </c>
      <c r="L19" s="66">
        <v>17297220802</v>
      </c>
    </row>
    <row r="20" spans="10:12" ht="13.5">
      <c r="J20" s="69" t="s">
        <v>107</v>
      </c>
      <c r="K20" s="64">
        <f t="shared" si="0"/>
        <v>181.47428814</v>
      </c>
      <c r="L20" s="66">
        <v>18147428814</v>
      </c>
    </row>
    <row r="21" spans="10:12" ht="13.5">
      <c r="J21" s="69" t="s">
        <v>96</v>
      </c>
      <c r="K21" s="64">
        <f t="shared" si="0"/>
        <v>194.54309214</v>
      </c>
      <c r="L21" s="66">
        <v>19454309214</v>
      </c>
    </row>
    <row r="22" spans="10:12" ht="13.5">
      <c r="J22" s="69" t="s">
        <v>97</v>
      </c>
      <c r="K22" s="64">
        <f t="shared" si="0"/>
        <v>220.34145309</v>
      </c>
      <c r="L22" s="66">
        <v>22034145309</v>
      </c>
    </row>
    <row r="23" spans="10:12" ht="13.5">
      <c r="J23" s="69" t="s">
        <v>98</v>
      </c>
      <c r="K23" s="64">
        <f t="shared" si="0"/>
        <v>235.47881703</v>
      </c>
      <c r="L23" s="66">
        <v>23547881703</v>
      </c>
    </row>
    <row r="24" spans="10:12" ht="13.5">
      <c r="J24" s="69" t="s">
        <v>99</v>
      </c>
      <c r="K24" s="64">
        <f t="shared" si="0"/>
        <v>222.75153091</v>
      </c>
      <c r="L24" s="66">
        <v>22275153091</v>
      </c>
    </row>
    <row r="25" spans="9:12" ht="13.5">
      <c r="I25" s="70"/>
      <c r="J25" s="69" t="s">
        <v>100</v>
      </c>
      <c r="K25" s="64">
        <f t="shared" si="0"/>
        <v>239.00823771</v>
      </c>
      <c r="L25" s="66">
        <v>23900823771</v>
      </c>
    </row>
    <row r="26" spans="10:12" ht="13.5">
      <c r="J26" s="69" t="s">
        <v>101</v>
      </c>
      <c r="K26" s="64">
        <f t="shared" si="0"/>
        <v>225.98265605</v>
      </c>
      <c r="L26" s="66">
        <v>22598265605</v>
      </c>
    </row>
    <row r="27" spans="10:12" ht="13.5">
      <c r="J27" s="69" t="s">
        <v>102</v>
      </c>
      <c r="K27" s="64">
        <f t="shared" si="0"/>
        <v>232.16823865</v>
      </c>
      <c r="L27" s="66">
        <v>23216823865</v>
      </c>
    </row>
    <row r="28" spans="10:12" ht="13.5">
      <c r="J28" s="69" t="s">
        <v>103</v>
      </c>
      <c r="K28" s="64">
        <f t="shared" si="0"/>
        <v>259.84737215</v>
      </c>
      <c r="L28" s="66">
        <v>25984737215</v>
      </c>
    </row>
    <row r="29" spans="10:12" ht="13.5">
      <c r="J29" s="69" t="s">
        <v>104</v>
      </c>
      <c r="K29" s="64">
        <f t="shared" si="0"/>
        <v>255.17503561</v>
      </c>
      <c r="L29" s="66">
        <v>25517503561</v>
      </c>
    </row>
    <row r="30" spans="10:12" ht="13.5">
      <c r="J30" s="71" t="s">
        <v>108</v>
      </c>
      <c r="K30" s="72">
        <f t="shared" si="0"/>
        <v>272.69635069</v>
      </c>
      <c r="L30" s="73">
        <v>27269635069</v>
      </c>
    </row>
    <row r="31" spans="10:12" ht="13.5">
      <c r="J31" s="71" t="s">
        <v>109</v>
      </c>
      <c r="K31" s="72">
        <f aca="true" t="shared" si="1" ref="K31:K36">L31/100000000</f>
        <v>321.57300473</v>
      </c>
      <c r="L31" s="73">
        <v>32157300473</v>
      </c>
    </row>
    <row r="32" spans="10:12" ht="13.5">
      <c r="J32" s="71" t="s">
        <v>105</v>
      </c>
      <c r="K32" s="72">
        <f t="shared" si="1"/>
        <v>278.43063544</v>
      </c>
      <c r="L32" s="73">
        <v>27843063544</v>
      </c>
    </row>
    <row r="33" spans="10:12" ht="13.5">
      <c r="J33" s="71" t="s">
        <v>110</v>
      </c>
      <c r="K33" s="72">
        <f t="shared" si="1"/>
        <v>252.11355196</v>
      </c>
      <c r="L33" s="73">
        <v>25211355196</v>
      </c>
    </row>
    <row r="34" spans="10:12" ht="13.5">
      <c r="J34" s="71" t="s">
        <v>111</v>
      </c>
      <c r="K34" s="72">
        <f t="shared" si="1"/>
        <v>280.28046273</v>
      </c>
      <c r="L34" s="73">
        <v>28028046273</v>
      </c>
    </row>
    <row r="35" spans="10:12" ht="13.5">
      <c r="J35" s="74" t="s">
        <v>112</v>
      </c>
      <c r="K35" s="72">
        <f t="shared" si="1"/>
        <v>268.78221201</v>
      </c>
      <c r="L35" s="73">
        <v>26878221201</v>
      </c>
    </row>
    <row r="36" spans="10:12" ht="13.5">
      <c r="J36" s="74" t="s">
        <v>128</v>
      </c>
      <c r="K36" s="72">
        <f t="shared" si="1"/>
        <v>239.11302369</v>
      </c>
      <c r="L36" s="73">
        <v>23911302369</v>
      </c>
    </row>
    <row r="37" spans="10:12" ht="13.5">
      <c r="J37" s="74" t="s">
        <v>144</v>
      </c>
      <c r="K37" s="72">
        <f>L37/100000000</f>
        <v>241.75448623</v>
      </c>
      <c r="L37" s="73">
        <v>24175448623</v>
      </c>
    </row>
    <row r="38" spans="10:12" ht="13.5">
      <c r="J38" s="74" t="s">
        <v>149</v>
      </c>
      <c r="K38" s="72">
        <f>L38/100000000</f>
        <v>260.43434881</v>
      </c>
      <c r="L38" s="73">
        <v>26043434881</v>
      </c>
    </row>
    <row r="39" spans="10:12" ht="13.5">
      <c r="J39" s="74" t="s">
        <v>157</v>
      </c>
      <c r="K39" s="72">
        <f>L39/100000000</f>
        <v>264.94966201</v>
      </c>
      <c r="L39" s="73">
        <v>26494966201</v>
      </c>
    </row>
    <row r="40" spans="10:12" ht="13.5">
      <c r="J40" s="132" t="s">
        <v>170</v>
      </c>
      <c r="K40" s="72">
        <f>L40/100000000</f>
        <v>279.86632113</v>
      </c>
      <c r="L40" s="73">
        <v>27986632113</v>
      </c>
    </row>
    <row r="41" spans="10:12" ht="13.5">
      <c r="J41" s="132" t="s">
        <v>180</v>
      </c>
      <c r="K41" s="72">
        <f>L41/100000000</f>
        <v>281.5602166</v>
      </c>
      <c r="L41" s="73">
        <f>'12-1'!N17</f>
        <v>28156021660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A1" sqref="A1"/>
    </sheetView>
  </sheetViews>
  <sheetFormatPr defaultColWidth="9.00390625" defaultRowHeight="21" customHeight="1"/>
  <cols>
    <col min="1" max="1" width="13.125" style="1" customWidth="1"/>
    <col min="2" max="4" width="21.625" style="1" customWidth="1"/>
    <col min="5" max="16384" width="9.00390625" style="1" customWidth="1"/>
  </cols>
  <sheetData>
    <row r="1" ht="21" customHeight="1">
      <c r="A1" s="9" t="s">
        <v>5</v>
      </c>
    </row>
    <row r="2" ht="21" customHeight="1">
      <c r="A2" s="10" t="s">
        <v>80</v>
      </c>
    </row>
    <row r="3" spans="1:4" ht="21" customHeight="1" thickBot="1">
      <c r="A3" s="2"/>
      <c r="B3" s="2"/>
      <c r="C3" s="2"/>
      <c r="D3" s="3" t="s">
        <v>74</v>
      </c>
    </row>
    <row r="4" spans="1:4" s="41" customFormat="1" ht="21" customHeight="1">
      <c r="A4" s="41" t="s">
        <v>75</v>
      </c>
      <c r="B4" s="58" t="s">
        <v>76</v>
      </c>
      <c r="C4" s="59" t="s">
        <v>77</v>
      </c>
      <c r="D4" s="41" t="s">
        <v>78</v>
      </c>
    </row>
    <row r="5" spans="1:4" ht="21" customHeight="1">
      <c r="A5" s="51" t="s">
        <v>79</v>
      </c>
      <c r="B5" s="52">
        <f aca="true" t="shared" si="0" ref="B5:B29">SUM(C5:D5)</f>
        <v>5413187675</v>
      </c>
      <c r="C5" s="53">
        <v>5070585366</v>
      </c>
      <c r="D5" s="53">
        <v>342602309</v>
      </c>
    </row>
    <row r="6" spans="1:4" ht="21" customHeight="1">
      <c r="A6" s="54">
        <v>49</v>
      </c>
      <c r="B6" s="6">
        <f t="shared" si="0"/>
        <v>5519186275</v>
      </c>
      <c r="C6" s="8">
        <v>4975932088</v>
      </c>
      <c r="D6" s="8">
        <v>543254187</v>
      </c>
    </row>
    <row r="7" spans="1:4" ht="21" customHeight="1">
      <c r="A7" s="54">
        <v>50</v>
      </c>
      <c r="B7" s="6">
        <f t="shared" si="0"/>
        <v>6219001593</v>
      </c>
      <c r="C7" s="8">
        <v>5468510692</v>
      </c>
      <c r="D7" s="8">
        <v>750490901</v>
      </c>
    </row>
    <row r="8" spans="1:4" ht="21" customHeight="1">
      <c r="A8" s="54">
        <v>51</v>
      </c>
      <c r="B8" s="6">
        <f t="shared" si="0"/>
        <v>8461270363</v>
      </c>
      <c r="C8" s="8">
        <v>7214566956</v>
      </c>
      <c r="D8" s="8">
        <v>1246703407</v>
      </c>
    </row>
    <row r="9" spans="1:4" ht="21" customHeight="1">
      <c r="A9" s="54">
        <v>52</v>
      </c>
      <c r="B9" s="6">
        <f t="shared" si="0"/>
        <v>9225374859</v>
      </c>
      <c r="C9" s="8">
        <v>7569922750</v>
      </c>
      <c r="D9" s="8">
        <v>1655452109</v>
      </c>
    </row>
    <row r="10" spans="1:4" ht="21" customHeight="1">
      <c r="A10" s="54">
        <v>53</v>
      </c>
      <c r="B10" s="6">
        <f t="shared" si="0"/>
        <v>12087344271</v>
      </c>
      <c r="C10" s="8">
        <v>9349591694</v>
      </c>
      <c r="D10" s="8">
        <v>2737752577</v>
      </c>
    </row>
    <row r="11" spans="1:4" ht="21" customHeight="1">
      <c r="A11" s="54">
        <v>54</v>
      </c>
      <c r="B11" s="6">
        <f t="shared" si="0"/>
        <v>13621424115</v>
      </c>
      <c r="C11" s="8">
        <v>10373324899</v>
      </c>
      <c r="D11" s="8">
        <v>3248099216</v>
      </c>
    </row>
    <row r="12" spans="1:4" ht="21" customHeight="1">
      <c r="A12" s="54">
        <v>55</v>
      </c>
      <c r="B12" s="6">
        <f t="shared" si="0"/>
        <v>15546206470</v>
      </c>
      <c r="C12" s="8">
        <v>12253191838</v>
      </c>
      <c r="D12" s="8">
        <v>3293014632</v>
      </c>
    </row>
    <row r="13" spans="1:4" ht="21" customHeight="1">
      <c r="A13" s="54">
        <v>56</v>
      </c>
      <c r="B13" s="6">
        <f t="shared" si="0"/>
        <v>16005742647</v>
      </c>
      <c r="C13" s="8">
        <v>12776399048</v>
      </c>
      <c r="D13" s="8">
        <v>3229343599</v>
      </c>
    </row>
    <row r="14" spans="1:4" ht="21" customHeight="1">
      <c r="A14" s="54">
        <v>57</v>
      </c>
      <c r="B14" s="6">
        <f t="shared" si="0"/>
        <v>17044439772</v>
      </c>
      <c r="C14" s="8">
        <v>13198007114</v>
      </c>
      <c r="D14" s="8">
        <v>3846432658</v>
      </c>
    </row>
    <row r="15" spans="1:4" ht="21" customHeight="1">
      <c r="A15" s="54">
        <v>58</v>
      </c>
      <c r="B15" s="6">
        <f t="shared" si="0"/>
        <v>16913958194</v>
      </c>
      <c r="C15" s="8">
        <v>13846628724</v>
      </c>
      <c r="D15" s="8">
        <v>3067329470</v>
      </c>
    </row>
    <row r="16" spans="1:4" ht="21" customHeight="1">
      <c r="A16" s="54">
        <v>59</v>
      </c>
      <c r="B16" s="6">
        <f t="shared" si="0"/>
        <v>15644078065</v>
      </c>
      <c r="C16" s="8">
        <v>12322521194</v>
      </c>
      <c r="D16" s="8">
        <v>3321556871</v>
      </c>
    </row>
    <row r="17" spans="1:4" ht="21" customHeight="1">
      <c r="A17" s="54">
        <v>60</v>
      </c>
      <c r="B17" s="6">
        <f t="shared" si="0"/>
        <v>18517558523</v>
      </c>
      <c r="C17" s="8">
        <v>14761478611</v>
      </c>
      <c r="D17" s="8">
        <v>3756079912</v>
      </c>
    </row>
    <row r="18" spans="1:4" ht="21" customHeight="1">
      <c r="A18" s="54">
        <v>61</v>
      </c>
      <c r="B18" s="6">
        <f t="shared" si="0"/>
        <v>19383272813</v>
      </c>
      <c r="C18" s="8">
        <v>14988896292</v>
      </c>
      <c r="D18" s="8">
        <v>4394376521</v>
      </c>
    </row>
    <row r="19" spans="1:4" ht="21" customHeight="1">
      <c r="A19" s="54">
        <v>62</v>
      </c>
      <c r="B19" s="6">
        <f t="shared" si="0"/>
        <v>21032148926</v>
      </c>
      <c r="C19" s="8">
        <v>15913987334</v>
      </c>
      <c r="D19" s="8">
        <v>5118161592</v>
      </c>
    </row>
    <row r="20" spans="1:4" ht="21" customHeight="1">
      <c r="A20" s="54">
        <v>63</v>
      </c>
      <c r="B20" s="6">
        <f t="shared" si="0"/>
        <v>22886597595</v>
      </c>
      <c r="C20" s="8">
        <v>17239359984</v>
      </c>
      <c r="D20" s="8">
        <v>5647237611</v>
      </c>
    </row>
    <row r="21" spans="1:4" ht="21" customHeight="1">
      <c r="A21" s="54" t="s">
        <v>4</v>
      </c>
      <c r="B21" s="6">
        <f t="shared" si="0"/>
        <v>24757317707</v>
      </c>
      <c r="C21" s="8">
        <v>18840102044</v>
      </c>
      <c r="D21" s="8">
        <v>5917215663</v>
      </c>
    </row>
    <row r="22" spans="1:4" ht="21" customHeight="1">
      <c r="A22" s="54">
        <v>2</v>
      </c>
      <c r="B22" s="6">
        <f t="shared" si="0"/>
        <v>25663944745</v>
      </c>
      <c r="C22" s="8">
        <v>19560177704</v>
      </c>
      <c r="D22" s="8">
        <v>6103767041</v>
      </c>
    </row>
    <row r="23" spans="1:4" ht="21" customHeight="1">
      <c r="A23" s="54">
        <v>3</v>
      </c>
      <c r="B23" s="6">
        <f t="shared" si="0"/>
        <v>26780445100</v>
      </c>
      <c r="C23" s="8">
        <v>20475033048</v>
      </c>
      <c r="D23" s="8">
        <v>6305412052</v>
      </c>
    </row>
    <row r="24" spans="1:4" ht="21" customHeight="1">
      <c r="A24" s="54">
        <v>4</v>
      </c>
      <c r="B24" s="6">
        <f t="shared" si="0"/>
        <v>29820157679</v>
      </c>
      <c r="C24" s="8">
        <v>23291746748</v>
      </c>
      <c r="D24" s="8">
        <v>6528410931</v>
      </c>
    </row>
    <row r="25" spans="1:4" ht="21" customHeight="1">
      <c r="A25" s="54">
        <v>5</v>
      </c>
      <c r="B25" s="6">
        <f t="shared" si="0"/>
        <v>31815707322</v>
      </c>
      <c r="C25" s="8">
        <v>24552810922</v>
      </c>
      <c r="D25" s="8">
        <v>7262896400</v>
      </c>
    </row>
    <row r="26" spans="1:4" ht="21" customHeight="1">
      <c r="A26" s="54">
        <v>6</v>
      </c>
      <c r="B26" s="6">
        <f t="shared" si="0"/>
        <v>30683536098</v>
      </c>
      <c r="C26" s="8">
        <v>23091319886</v>
      </c>
      <c r="D26" s="8">
        <v>7592216212</v>
      </c>
    </row>
    <row r="27" spans="1:4" ht="21" customHeight="1">
      <c r="A27" s="54">
        <v>7</v>
      </c>
      <c r="B27" s="6">
        <f t="shared" si="0"/>
        <v>33194339148</v>
      </c>
      <c r="C27" s="8">
        <v>24959772320</v>
      </c>
      <c r="D27" s="8">
        <v>8234566828</v>
      </c>
    </row>
    <row r="28" spans="1:4" ht="21" customHeight="1">
      <c r="A28" s="54">
        <v>8</v>
      </c>
      <c r="B28" s="6">
        <f t="shared" si="0"/>
        <v>32642220013</v>
      </c>
      <c r="C28" s="8">
        <v>23635729659</v>
      </c>
      <c r="D28" s="8">
        <v>9006490354</v>
      </c>
    </row>
    <row r="29" spans="1:4" ht="21" customHeight="1">
      <c r="A29" s="54">
        <v>9</v>
      </c>
      <c r="B29" s="6">
        <f t="shared" si="0"/>
        <v>33699965496</v>
      </c>
      <c r="C29" s="8">
        <v>24229217182</v>
      </c>
      <c r="D29" s="8">
        <v>9470748314</v>
      </c>
    </row>
    <row r="30" spans="1:4" ht="21" customHeight="1">
      <c r="A30" s="54">
        <v>10</v>
      </c>
      <c r="B30" s="6">
        <f aca="true" t="shared" si="1" ref="B30:B36">SUM(C30:D30)</f>
        <v>37700917672</v>
      </c>
      <c r="C30" s="8">
        <v>27157807331</v>
      </c>
      <c r="D30" s="8">
        <v>10543110341</v>
      </c>
    </row>
    <row r="31" spans="1:4" ht="21" customHeight="1">
      <c r="A31" s="54">
        <v>11</v>
      </c>
      <c r="B31" s="6">
        <f t="shared" si="1"/>
        <v>38265875417</v>
      </c>
      <c r="C31" s="8">
        <v>26748492881</v>
      </c>
      <c r="D31" s="8">
        <f>5688456230+4552812608+384160637+891953061</f>
        <v>11517382536</v>
      </c>
    </row>
    <row r="32" spans="1:4" ht="21" customHeight="1">
      <c r="A32" s="54">
        <v>12</v>
      </c>
      <c r="B32" s="6">
        <f t="shared" si="1"/>
        <v>43016573719</v>
      </c>
      <c r="C32" s="60">
        <v>29124639199</v>
      </c>
      <c r="D32" s="8">
        <v>13891934520</v>
      </c>
    </row>
    <row r="33" spans="1:4" ht="21" customHeight="1">
      <c r="A33" s="55">
        <v>13</v>
      </c>
      <c r="B33" s="6">
        <f t="shared" si="1"/>
        <v>49712367789</v>
      </c>
      <c r="C33" s="60">
        <v>34151052656</v>
      </c>
      <c r="D33" s="8">
        <v>15561315133</v>
      </c>
    </row>
    <row r="34" spans="1:4" ht="21" customHeight="1">
      <c r="A34" s="55">
        <v>14</v>
      </c>
      <c r="B34" s="6">
        <f t="shared" si="1"/>
        <v>46045339433</v>
      </c>
      <c r="C34" s="60">
        <v>29511421975</v>
      </c>
      <c r="D34" s="8">
        <v>16533917458</v>
      </c>
    </row>
    <row r="35" spans="1:4" ht="21" customHeight="1">
      <c r="A35" s="55">
        <v>15</v>
      </c>
      <c r="B35" s="6">
        <v>43493327510</v>
      </c>
      <c r="C35" s="60">
        <v>26710482481</v>
      </c>
      <c r="D35" s="8">
        <v>16782845029</v>
      </c>
    </row>
    <row r="36" spans="1:4" ht="21" customHeight="1">
      <c r="A36" s="55">
        <v>16</v>
      </c>
      <c r="B36" s="6">
        <f t="shared" si="1"/>
        <v>45884233768</v>
      </c>
      <c r="C36" s="60">
        <v>29106362895</v>
      </c>
      <c r="D36" s="8">
        <v>16777870873</v>
      </c>
    </row>
    <row r="37" spans="1:4" ht="21" customHeight="1">
      <c r="A37" s="55">
        <v>17</v>
      </c>
      <c r="B37" s="85">
        <f aca="true" t="shared" si="2" ref="B37:B43">SUM(C37:D37)</f>
        <v>45572613402</v>
      </c>
      <c r="C37" s="60">
        <v>27950157068</v>
      </c>
      <c r="D37" s="86">
        <v>17622456334</v>
      </c>
    </row>
    <row r="38" spans="1:4" ht="21" customHeight="1">
      <c r="A38" s="55">
        <v>18</v>
      </c>
      <c r="B38" s="85">
        <f t="shared" si="2"/>
        <v>43144313851</v>
      </c>
      <c r="C38" s="60">
        <v>25087847756</v>
      </c>
      <c r="D38" s="86">
        <v>18056466095</v>
      </c>
    </row>
    <row r="39" spans="1:4" ht="21" customHeight="1">
      <c r="A39" s="55">
        <v>19</v>
      </c>
      <c r="B39" s="85">
        <f t="shared" si="2"/>
        <v>44047468012</v>
      </c>
      <c r="C39" s="60">
        <v>24899205422</v>
      </c>
      <c r="D39" s="86">
        <f>9931712747+5084631448+3185459464+199226517+747232414</f>
        <v>19148262590</v>
      </c>
    </row>
    <row r="40" spans="1:4" ht="21" customHeight="1">
      <c r="A40" s="55">
        <v>20</v>
      </c>
      <c r="B40" s="85">
        <f t="shared" si="2"/>
        <v>43132889571</v>
      </c>
      <c r="C40" s="60">
        <v>27196796240</v>
      </c>
      <c r="D40" s="86">
        <f>10005662227+640289377+3434318840+575588019+880512047+399722821</f>
        <v>15936093331</v>
      </c>
    </row>
    <row r="41" spans="1:4" ht="21" customHeight="1">
      <c r="A41" s="55">
        <v>21</v>
      </c>
      <c r="B41" s="85">
        <f t="shared" si="2"/>
        <v>43624220942</v>
      </c>
      <c r="C41" s="60">
        <v>27456503161</v>
      </c>
      <c r="D41" s="86">
        <f>10191783462+190499421+3850656903+634497585+829045546+471234864</f>
        <v>16167717781</v>
      </c>
    </row>
    <row r="42" spans="1:4" ht="21" customHeight="1">
      <c r="A42" s="55">
        <v>22</v>
      </c>
      <c r="B42" s="85">
        <f t="shared" si="2"/>
        <v>45375087807</v>
      </c>
      <c r="C42" s="60">
        <v>28763563730</v>
      </c>
      <c r="D42" s="86">
        <f>10453639500+187678198+4083726298+654359682+816491897+415628502</f>
        <v>16611524077</v>
      </c>
    </row>
    <row r="43" spans="1:4" ht="21" customHeight="1" thickBot="1">
      <c r="A43" s="61">
        <v>23</v>
      </c>
      <c r="B43" s="56">
        <f t="shared" si="2"/>
        <v>46709312505</v>
      </c>
      <c r="C43" s="57">
        <f>'12-1'!K26</f>
        <v>29145037462</v>
      </c>
      <c r="D43" s="11">
        <f>10753279935+4617706985+691852096+1011052132+490383895</f>
        <v>17564275043</v>
      </c>
    </row>
    <row r="44" ht="21" customHeight="1">
      <c r="D44" s="7" t="s">
        <v>29</v>
      </c>
    </row>
  </sheetData>
  <sheetProtection/>
  <printOptions/>
  <pageMargins left="0.7874015748031497" right="0.7874015748031497" top="0.58" bottom="0.58" header="0.5118110236220472" footer="0.3"/>
  <pageSetup horizontalDpi="600" verticalDpi="600" orientation="portrait" paperSize="9" scale="90" r:id="rId1"/>
  <headerFooter alignWithMargins="0">
    <oddFooter>&amp;R&amp;A</oddFooter>
  </headerFooter>
  <ignoredErrors>
    <ignoredError sqref="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13.125" style="1" customWidth="1"/>
    <col min="2" max="4" width="21.625" style="1" customWidth="1"/>
    <col min="5" max="16384" width="9.00390625" style="1" customWidth="1"/>
  </cols>
  <sheetData>
    <row r="1" ht="21" customHeight="1">
      <c r="A1" s="9" t="s">
        <v>5</v>
      </c>
    </row>
    <row r="2" ht="21" customHeight="1">
      <c r="A2" s="10" t="s">
        <v>73</v>
      </c>
    </row>
    <row r="3" spans="1:4" ht="21" customHeight="1" thickBot="1">
      <c r="A3" s="2"/>
      <c r="B3" s="2"/>
      <c r="C3" s="2"/>
      <c r="D3" s="3" t="s">
        <v>74</v>
      </c>
    </row>
    <row r="4" spans="1:4" ht="21" customHeight="1">
      <c r="A4" s="49" t="s">
        <v>75</v>
      </c>
      <c r="B4" s="50" t="s">
        <v>76</v>
      </c>
      <c r="C4" s="50" t="s">
        <v>77</v>
      </c>
      <c r="D4" s="49" t="s">
        <v>78</v>
      </c>
    </row>
    <row r="5" spans="1:4" ht="21" customHeight="1">
      <c r="A5" s="51" t="s">
        <v>79</v>
      </c>
      <c r="B5" s="52">
        <f aca="true" t="shared" si="0" ref="B5:B32">SUM(C5:D5)</f>
        <v>5164469997</v>
      </c>
      <c r="C5" s="53">
        <v>4833426110</v>
      </c>
      <c r="D5" s="53">
        <v>331043887</v>
      </c>
    </row>
    <row r="6" spans="1:4" ht="21" customHeight="1">
      <c r="A6" s="54">
        <v>49</v>
      </c>
      <c r="B6" s="6">
        <f t="shared" si="0"/>
        <v>5062006197</v>
      </c>
      <c r="C6" s="1">
        <v>4538768740</v>
      </c>
      <c r="D6" s="1">
        <v>523237457</v>
      </c>
    </row>
    <row r="7" spans="1:4" ht="21" customHeight="1">
      <c r="A7" s="54">
        <v>50</v>
      </c>
      <c r="B7" s="6">
        <f t="shared" si="0"/>
        <v>5870949394</v>
      </c>
      <c r="C7" s="1">
        <v>5139523208</v>
      </c>
      <c r="D7" s="1">
        <v>731426186</v>
      </c>
    </row>
    <row r="8" spans="1:4" ht="21" customHeight="1">
      <c r="A8" s="54">
        <v>51</v>
      </c>
      <c r="B8" s="6">
        <f t="shared" si="0"/>
        <v>8108137704</v>
      </c>
      <c r="C8" s="1">
        <v>6924939091</v>
      </c>
      <c r="D8" s="1">
        <v>1183198613</v>
      </c>
    </row>
    <row r="9" spans="1:4" ht="21" customHeight="1">
      <c r="A9" s="54">
        <v>52</v>
      </c>
      <c r="B9" s="6">
        <f t="shared" si="0"/>
        <v>8909772513</v>
      </c>
      <c r="C9" s="1">
        <v>7397652311</v>
      </c>
      <c r="D9" s="1">
        <v>1512120202</v>
      </c>
    </row>
    <row r="10" spans="1:4" ht="21" customHeight="1">
      <c r="A10" s="54">
        <v>53</v>
      </c>
      <c r="B10" s="6">
        <f t="shared" si="0"/>
        <v>11602363271</v>
      </c>
      <c r="C10" s="1">
        <v>9101031785</v>
      </c>
      <c r="D10" s="1">
        <v>2501331486</v>
      </c>
    </row>
    <row r="11" spans="1:4" ht="21" customHeight="1">
      <c r="A11" s="54">
        <v>54</v>
      </c>
      <c r="B11" s="6">
        <f t="shared" si="0"/>
        <v>13241864291</v>
      </c>
      <c r="C11" s="1">
        <v>10107016332</v>
      </c>
      <c r="D11" s="1">
        <v>3134847959</v>
      </c>
    </row>
    <row r="12" spans="1:4" ht="21" customHeight="1">
      <c r="A12" s="54">
        <v>55</v>
      </c>
      <c r="B12" s="6">
        <f t="shared" si="0"/>
        <v>15055749465</v>
      </c>
      <c r="C12" s="1">
        <v>11922100238</v>
      </c>
      <c r="D12" s="1">
        <v>3133649227</v>
      </c>
    </row>
    <row r="13" spans="1:4" ht="21" customHeight="1">
      <c r="A13" s="54">
        <v>56</v>
      </c>
      <c r="B13" s="6">
        <f t="shared" si="0"/>
        <v>15509705104</v>
      </c>
      <c r="C13" s="1">
        <v>12486099985</v>
      </c>
      <c r="D13" s="1">
        <v>3023605119</v>
      </c>
    </row>
    <row r="14" spans="1:4" ht="21" customHeight="1">
      <c r="A14" s="54">
        <v>57</v>
      </c>
      <c r="B14" s="6">
        <f t="shared" si="0"/>
        <v>16413304239</v>
      </c>
      <c r="C14" s="1">
        <v>12860236566</v>
      </c>
      <c r="D14" s="1">
        <v>3553067673</v>
      </c>
    </row>
    <row r="15" spans="1:4" ht="21" customHeight="1">
      <c r="A15" s="54">
        <v>58</v>
      </c>
      <c r="B15" s="6">
        <f t="shared" si="0"/>
        <v>16380740228</v>
      </c>
      <c r="C15" s="1">
        <v>13382292409</v>
      </c>
      <c r="D15" s="1">
        <v>2998447819</v>
      </c>
    </row>
    <row r="16" spans="1:4" ht="21" customHeight="1">
      <c r="A16" s="54">
        <v>59</v>
      </c>
      <c r="B16" s="6">
        <f t="shared" si="0"/>
        <v>15002176579</v>
      </c>
      <c r="C16" s="1">
        <v>11725638303</v>
      </c>
      <c r="D16" s="1">
        <v>3276538276</v>
      </c>
    </row>
    <row r="17" spans="1:4" ht="21" customHeight="1">
      <c r="A17" s="54">
        <v>60</v>
      </c>
      <c r="B17" s="6">
        <f t="shared" si="0"/>
        <v>17979901852</v>
      </c>
      <c r="C17" s="1">
        <v>14303909854</v>
      </c>
      <c r="D17" s="1">
        <v>3675991998</v>
      </c>
    </row>
    <row r="18" spans="1:4" ht="21" customHeight="1">
      <c r="A18" s="54">
        <v>61</v>
      </c>
      <c r="B18" s="6">
        <f t="shared" si="0"/>
        <v>18747978722</v>
      </c>
      <c r="C18" s="1">
        <v>14272350779</v>
      </c>
      <c r="D18" s="1">
        <v>4475627943</v>
      </c>
    </row>
    <row r="19" spans="1:4" ht="21" customHeight="1">
      <c r="A19" s="54">
        <v>62</v>
      </c>
      <c r="B19" s="6">
        <f t="shared" si="0"/>
        <v>20078210023</v>
      </c>
      <c r="C19" s="1">
        <v>14994830978</v>
      </c>
      <c r="D19" s="1">
        <v>5083379045</v>
      </c>
    </row>
    <row r="20" spans="1:4" ht="21" customHeight="1">
      <c r="A20" s="54">
        <v>63</v>
      </c>
      <c r="B20" s="6">
        <f t="shared" si="0"/>
        <v>21391882102</v>
      </c>
      <c r="C20" s="1">
        <v>16054185736</v>
      </c>
      <c r="D20" s="1">
        <v>5337696366</v>
      </c>
    </row>
    <row r="21" spans="1:4" ht="21" customHeight="1">
      <c r="A21" s="54" t="s">
        <v>4</v>
      </c>
      <c r="B21" s="6">
        <f t="shared" si="0"/>
        <v>23049488592</v>
      </c>
      <c r="C21" s="1">
        <v>17297220802</v>
      </c>
      <c r="D21" s="1">
        <v>5752267790</v>
      </c>
    </row>
    <row r="22" spans="1:4" ht="21" customHeight="1">
      <c r="A22" s="54">
        <v>2</v>
      </c>
      <c r="B22" s="6">
        <f t="shared" si="0"/>
        <v>24034451539</v>
      </c>
      <c r="C22" s="1">
        <v>18147428814</v>
      </c>
      <c r="D22" s="1">
        <v>5887022725</v>
      </c>
    </row>
    <row r="23" spans="1:4" ht="21" customHeight="1">
      <c r="A23" s="54">
        <v>3</v>
      </c>
      <c r="B23" s="6">
        <f t="shared" si="0"/>
        <v>25442754221</v>
      </c>
      <c r="C23" s="1">
        <v>19454309214</v>
      </c>
      <c r="D23" s="1">
        <v>5988445007</v>
      </c>
    </row>
    <row r="24" spans="1:4" ht="21" customHeight="1">
      <c r="A24" s="54">
        <v>4</v>
      </c>
      <c r="B24" s="6">
        <f t="shared" si="0"/>
        <v>28287921169</v>
      </c>
      <c r="C24" s="1">
        <v>22034145309</v>
      </c>
      <c r="D24" s="1">
        <v>6253775860</v>
      </c>
    </row>
    <row r="25" spans="1:4" ht="21" customHeight="1">
      <c r="A25" s="54">
        <v>5</v>
      </c>
      <c r="B25" s="6">
        <f t="shared" si="0"/>
        <v>30493428261</v>
      </c>
      <c r="C25" s="1">
        <v>23547881703</v>
      </c>
      <c r="D25" s="1">
        <v>6945546558</v>
      </c>
    </row>
    <row r="26" spans="1:4" ht="21" customHeight="1">
      <c r="A26" s="54">
        <v>6</v>
      </c>
      <c r="B26" s="6">
        <f t="shared" si="0"/>
        <v>29659858952</v>
      </c>
      <c r="C26" s="1">
        <v>22275153091</v>
      </c>
      <c r="D26" s="1">
        <v>7384705861</v>
      </c>
    </row>
    <row r="27" spans="1:4" ht="21" customHeight="1">
      <c r="A27" s="54">
        <v>7</v>
      </c>
      <c r="B27" s="6">
        <f t="shared" si="0"/>
        <v>31943140761</v>
      </c>
      <c r="C27" s="1">
        <v>23900823771</v>
      </c>
      <c r="D27" s="1">
        <v>8042316990</v>
      </c>
    </row>
    <row r="28" spans="1:4" ht="21" customHeight="1">
      <c r="A28" s="54">
        <v>8</v>
      </c>
      <c r="B28" s="6">
        <f t="shared" si="0"/>
        <v>31261557831</v>
      </c>
      <c r="C28" s="1">
        <v>22598265605</v>
      </c>
      <c r="D28" s="1">
        <v>8663292226</v>
      </c>
    </row>
    <row r="29" spans="1:4" ht="21" customHeight="1">
      <c r="A29" s="54">
        <v>9</v>
      </c>
      <c r="B29" s="6">
        <f t="shared" si="0"/>
        <v>32423310363</v>
      </c>
      <c r="C29" s="1">
        <v>23216823865</v>
      </c>
      <c r="D29" s="1">
        <v>9206486498</v>
      </c>
    </row>
    <row r="30" spans="1:4" ht="21" customHeight="1">
      <c r="A30" s="54">
        <v>10</v>
      </c>
      <c r="B30" s="6">
        <f t="shared" si="0"/>
        <v>35755375035</v>
      </c>
      <c r="C30" s="1">
        <v>25874737215</v>
      </c>
      <c r="D30" s="1">
        <v>9880637820</v>
      </c>
    </row>
    <row r="31" spans="1:4" ht="21" customHeight="1">
      <c r="A31" s="54">
        <v>11</v>
      </c>
      <c r="B31" s="6">
        <f>SUM(C31:D31)</f>
        <v>36612929033</v>
      </c>
      <c r="C31" s="8">
        <v>25517503561</v>
      </c>
      <c r="D31" s="8">
        <f>5371970869+4556314157+384101187+783039259</f>
        <v>11095425472</v>
      </c>
    </row>
    <row r="32" spans="1:4" ht="21" customHeight="1">
      <c r="A32" s="54">
        <v>12</v>
      </c>
      <c r="B32" s="6">
        <f t="shared" si="0"/>
        <v>40366275497</v>
      </c>
      <c r="C32" s="8">
        <v>27269635069</v>
      </c>
      <c r="D32" s="8">
        <v>13096640428</v>
      </c>
    </row>
    <row r="33" spans="1:4" s="8" customFormat="1" ht="21" customHeight="1">
      <c r="A33" s="55">
        <v>13</v>
      </c>
      <c r="B33" s="6">
        <f>SUM(C33:D33)</f>
        <v>46946894797</v>
      </c>
      <c r="C33" s="8">
        <v>32157300473</v>
      </c>
      <c r="D33" s="8">
        <v>14789594324</v>
      </c>
    </row>
    <row r="34" spans="1:4" s="8" customFormat="1" ht="21" customHeight="1">
      <c r="A34" s="55">
        <v>14</v>
      </c>
      <c r="B34" s="6">
        <f>SUM(C34:D34)</f>
        <v>43741982441</v>
      </c>
      <c r="C34" s="8">
        <v>27843063544</v>
      </c>
      <c r="D34" s="8">
        <v>15898918897</v>
      </c>
    </row>
    <row r="35" spans="1:4" s="8" customFormat="1" ht="21" customHeight="1">
      <c r="A35" s="55">
        <v>15</v>
      </c>
      <c r="B35" s="6">
        <v>41583614405</v>
      </c>
      <c r="C35" s="8">
        <v>25211355196</v>
      </c>
      <c r="D35" s="8">
        <v>16372259209</v>
      </c>
    </row>
    <row r="36" spans="1:4" ht="21" customHeight="1">
      <c r="A36" s="55">
        <v>16</v>
      </c>
      <c r="B36" s="6">
        <f aca="true" t="shared" si="1" ref="B36:B43">SUM(C36:D36)</f>
        <v>44548316889</v>
      </c>
      <c r="C36" s="8">
        <v>28028046273</v>
      </c>
      <c r="D36" s="8">
        <v>16520270616</v>
      </c>
    </row>
    <row r="37" spans="1:4" ht="21" customHeight="1">
      <c r="A37" s="87">
        <v>17</v>
      </c>
      <c r="B37" s="85">
        <f t="shared" si="1"/>
        <v>43891013540</v>
      </c>
      <c r="C37" s="60">
        <v>26878221201</v>
      </c>
      <c r="D37" s="86">
        <v>17012792339</v>
      </c>
    </row>
    <row r="38" spans="1:4" ht="21" customHeight="1">
      <c r="A38" s="87">
        <v>18</v>
      </c>
      <c r="B38" s="85">
        <f t="shared" si="1"/>
        <v>41345422853</v>
      </c>
      <c r="C38" s="60">
        <v>23911302369</v>
      </c>
      <c r="D38" s="86">
        <v>17434120484</v>
      </c>
    </row>
    <row r="39" spans="1:4" ht="21" customHeight="1">
      <c r="A39" s="87">
        <v>19</v>
      </c>
      <c r="B39" s="85">
        <f t="shared" si="1"/>
        <v>43016381319</v>
      </c>
      <c r="C39" s="60">
        <v>24175448623</v>
      </c>
      <c r="D39" s="86">
        <f>9776095556+5084625332+3128606537+653187575+198417696</f>
        <v>18840932696</v>
      </c>
    </row>
    <row r="40" spans="1:4" ht="21" customHeight="1">
      <c r="A40" s="87">
        <v>20</v>
      </c>
      <c r="B40" s="85">
        <f t="shared" si="1"/>
        <v>41241126006</v>
      </c>
      <c r="C40" s="60">
        <v>26043434881</v>
      </c>
      <c r="D40" s="86">
        <f>9736797983+500035293+3307266802+571754589+741569501+340266957</f>
        <v>15197691125</v>
      </c>
    </row>
    <row r="41" spans="1:4" ht="21" customHeight="1">
      <c r="A41" s="87">
        <v>21</v>
      </c>
      <c r="B41" s="85">
        <f t="shared" si="1"/>
        <v>42162596531</v>
      </c>
      <c r="C41" s="60">
        <v>26494966201</v>
      </c>
      <c r="D41" s="86">
        <f>10128659765+3802648+3824980276+631475805+652717069+425994767</f>
        <v>15667630330</v>
      </c>
    </row>
    <row r="42" spans="1:5" ht="21" customHeight="1">
      <c r="A42" s="87">
        <v>22</v>
      </c>
      <c r="B42" s="85">
        <f t="shared" si="1"/>
        <v>44346279720</v>
      </c>
      <c r="C42" s="60">
        <v>27986632113</v>
      </c>
      <c r="D42" s="86">
        <f>10391063631+187678198+4031378170+650605072+715264929+383657607</f>
        <v>16359647607</v>
      </c>
      <c r="E42" s="130"/>
    </row>
    <row r="43" spans="1:5" ht="20.25" customHeight="1" thickBot="1">
      <c r="A43" s="158">
        <v>23</v>
      </c>
      <c r="B43" s="56">
        <f t="shared" si="1"/>
        <v>45168421649</v>
      </c>
      <c r="C43" s="57">
        <f>'12-2'!L41</f>
        <v>28156021660</v>
      </c>
      <c r="D43" s="11">
        <f>10677590812+4523556700+688696006+677132429+445424042</f>
        <v>17012399989</v>
      </c>
      <c r="E43" s="130"/>
    </row>
    <row r="44" ht="21" customHeight="1">
      <c r="D44" s="7" t="s">
        <v>29</v>
      </c>
    </row>
    <row r="45" ht="21" customHeight="1">
      <c r="B45" s="159"/>
    </row>
  </sheetData>
  <sheetProtection/>
  <printOptions/>
  <pageMargins left="0.7874015748031497" right="0.7874015748031497" top="0.53" bottom="0.43" header="0.5118110236220472" footer="0.2"/>
  <pageSetup horizontalDpi="600" verticalDpi="600" orientation="portrait" paperSize="9" scale="90" r:id="rId1"/>
  <headerFooter alignWithMargins="0">
    <oddFooter>&amp;R&amp;A</oddFooter>
  </headerFooter>
  <ignoredErrors>
    <ignoredError sqref="A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30.375" style="142" customWidth="1"/>
    <col min="2" max="5" width="13.00390625" style="142" customWidth="1"/>
    <col min="6" max="6" width="12.50390625" style="142" customWidth="1"/>
    <col min="7" max="11" width="13.00390625" style="142" customWidth="1"/>
    <col min="12" max="14" width="12.875" style="142" bestFit="1" customWidth="1"/>
    <col min="15" max="15" width="12.875" style="142" customWidth="1"/>
    <col min="16" max="17" width="13.00390625" style="142" customWidth="1"/>
    <col min="18" max="18" width="12.50390625" style="142" bestFit="1" customWidth="1"/>
    <col min="19" max="16384" width="9.00390625" style="142" customWidth="1"/>
  </cols>
  <sheetData>
    <row r="1" s="112" customFormat="1" ht="21.75" customHeight="1">
      <c r="A1" s="135" t="s">
        <v>159</v>
      </c>
    </row>
    <row r="2" ht="17.25">
      <c r="A2" s="36" t="s">
        <v>43</v>
      </c>
    </row>
    <row r="3" spans="1:18" ht="18" customHeight="1" thickBot="1">
      <c r="A3" s="37" t="s">
        <v>44</v>
      </c>
      <c r="B3" s="143"/>
      <c r="C3" s="143"/>
      <c r="D3" s="143"/>
      <c r="E3" s="143"/>
      <c r="F3" s="143"/>
      <c r="G3" s="143"/>
      <c r="H3" s="143"/>
      <c r="I3" s="143"/>
      <c r="J3" s="143"/>
      <c r="L3" s="144"/>
      <c r="M3" s="144"/>
      <c r="N3" s="144"/>
      <c r="O3" s="144"/>
      <c r="P3" s="144"/>
      <c r="R3" s="144" t="s">
        <v>45</v>
      </c>
    </row>
    <row r="4" spans="1:18" s="145" customFormat="1" ht="18" customHeight="1">
      <c r="A4" s="38" t="s">
        <v>46</v>
      </c>
      <c r="B4" s="39" t="s">
        <v>8</v>
      </c>
      <c r="C4" s="39" t="s">
        <v>9</v>
      </c>
      <c r="D4" s="32" t="s">
        <v>10</v>
      </c>
      <c r="E4" s="40" t="s">
        <v>11</v>
      </c>
      <c r="F4" s="39" t="s">
        <v>12</v>
      </c>
      <c r="G4" s="31" t="s">
        <v>13</v>
      </c>
      <c r="H4" s="31" t="s">
        <v>14</v>
      </c>
      <c r="I4" s="31" t="s">
        <v>15</v>
      </c>
      <c r="J4" s="32" t="s">
        <v>16</v>
      </c>
      <c r="K4" s="32" t="s">
        <v>17</v>
      </c>
      <c r="L4" s="32" t="s">
        <v>18</v>
      </c>
      <c r="M4" s="32" t="s">
        <v>129</v>
      </c>
      <c r="N4" s="32" t="s">
        <v>145</v>
      </c>
      <c r="O4" s="39" t="s">
        <v>150</v>
      </c>
      <c r="P4" s="39" t="s">
        <v>158</v>
      </c>
      <c r="Q4" s="39" t="s">
        <v>171</v>
      </c>
      <c r="R4" s="39" t="s">
        <v>181</v>
      </c>
    </row>
    <row r="5" spans="1:18" s="21" customFormat="1" ht="18" customHeight="1">
      <c r="A5" s="42" t="s">
        <v>47</v>
      </c>
      <c r="B5" s="21">
        <v>11390105175</v>
      </c>
      <c r="C5" s="21">
        <v>11400382992</v>
      </c>
      <c r="D5" s="21">
        <v>12082342310</v>
      </c>
      <c r="E5" s="21">
        <v>11820356561</v>
      </c>
      <c r="F5" s="21">
        <v>11784543890</v>
      </c>
      <c r="G5" s="21">
        <v>11566493831</v>
      </c>
      <c r="H5" s="21">
        <v>11710896489</v>
      </c>
      <c r="I5" s="21">
        <v>11906147899</v>
      </c>
      <c r="J5" s="21">
        <v>11571496848</v>
      </c>
      <c r="K5" s="21">
        <v>11653219307</v>
      </c>
      <c r="L5" s="34">
        <v>12105742936</v>
      </c>
      <c r="M5" s="34">
        <v>12729742245</v>
      </c>
      <c r="N5" s="34">
        <v>13842763440</v>
      </c>
      <c r="O5" s="21">
        <v>14050633835</v>
      </c>
      <c r="P5" s="21">
        <v>13785081843</v>
      </c>
      <c r="Q5" s="21">
        <v>13467165293</v>
      </c>
      <c r="R5" s="21">
        <f>'12-1'!K4</f>
        <v>13505749643</v>
      </c>
    </row>
    <row r="6" spans="1:18" s="21" customFormat="1" ht="18" customHeight="1">
      <c r="A6" s="42" t="s">
        <v>48</v>
      </c>
      <c r="B6" s="21">
        <v>536897000</v>
      </c>
      <c r="C6" s="21">
        <v>565476000</v>
      </c>
      <c r="D6" s="21">
        <v>338515886</v>
      </c>
      <c r="E6" s="21">
        <v>210839000</v>
      </c>
      <c r="F6" s="21">
        <v>218642000</v>
      </c>
      <c r="G6" s="21">
        <v>213740000</v>
      </c>
      <c r="H6" s="21">
        <v>228775000</v>
      </c>
      <c r="I6" s="21">
        <v>232455000</v>
      </c>
      <c r="J6" s="21">
        <v>246161000</v>
      </c>
      <c r="K6" s="21">
        <v>435128000</v>
      </c>
      <c r="L6" s="34">
        <v>621961000</v>
      </c>
      <c r="M6" s="34">
        <v>987381370</v>
      </c>
      <c r="N6" s="34">
        <v>245437000</v>
      </c>
      <c r="O6" s="21">
        <v>237988000</v>
      </c>
      <c r="P6" s="21">
        <v>224363255</v>
      </c>
      <c r="Q6" s="21">
        <v>218651155</v>
      </c>
      <c r="R6" s="21">
        <f>'12-1'!K5</f>
        <v>212730262</v>
      </c>
    </row>
    <row r="7" spans="1:18" s="21" customFormat="1" ht="18" customHeight="1">
      <c r="A7" s="42" t="s">
        <v>49</v>
      </c>
      <c r="B7" s="21">
        <v>298791000</v>
      </c>
      <c r="C7" s="21">
        <v>165713000</v>
      </c>
      <c r="D7" s="21">
        <v>130230000</v>
      </c>
      <c r="E7" s="21">
        <v>105713000</v>
      </c>
      <c r="F7" s="21">
        <v>105780000</v>
      </c>
      <c r="G7" s="21">
        <v>422632000</v>
      </c>
      <c r="H7" s="21">
        <v>442186000</v>
      </c>
      <c r="I7" s="21">
        <v>147961000</v>
      </c>
      <c r="J7" s="21">
        <v>105288000</v>
      </c>
      <c r="K7" s="21">
        <v>98335000</v>
      </c>
      <c r="L7" s="34">
        <v>71894000</v>
      </c>
      <c r="M7" s="34">
        <v>48240000</v>
      </c>
      <c r="N7" s="34">
        <v>67316000</v>
      </c>
      <c r="O7" s="21">
        <v>65710000</v>
      </c>
      <c r="P7" s="21">
        <v>53132000</v>
      </c>
      <c r="Q7" s="21">
        <v>47108000</v>
      </c>
      <c r="R7" s="21">
        <f>'12-1'!K6</f>
        <v>36816000</v>
      </c>
    </row>
    <row r="8" spans="1:18" s="21" customFormat="1" ht="18" customHeight="1">
      <c r="A8" s="42" t="s">
        <v>50</v>
      </c>
      <c r="B8" s="43" t="s">
        <v>51</v>
      </c>
      <c r="C8" s="43" t="s">
        <v>51</v>
      </c>
      <c r="D8" s="43" t="s">
        <v>51</v>
      </c>
      <c r="E8" s="43" t="s">
        <v>51</v>
      </c>
      <c r="F8" s="43" t="s">
        <v>51</v>
      </c>
      <c r="G8" s="43" t="s">
        <v>51</v>
      </c>
      <c r="H8" s="43" t="s">
        <v>51</v>
      </c>
      <c r="I8" s="43" t="s">
        <v>51</v>
      </c>
      <c r="J8" s="43" t="s">
        <v>51</v>
      </c>
      <c r="K8" s="21">
        <v>21203000</v>
      </c>
      <c r="L8" s="34">
        <v>38740000</v>
      </c>
      <c r="M8" s="34">
        <v>57715000</v>
      </c>
      <c r="N8" s="34">
        <v>70491000</v>
      </c>
      <c r="O8" s="43">
        <v>25956000</v>
      </c>
      <c r="P8" s="43">
        <v>20264000</v>
      </c>
      <c r="Q8" s="43">
        <v>25285000</v>
      </c>
      <c r="R8" s="43">
        <f>'12-1'!K7</f>
        <v>28737000</v>
      </c>
    </row>
    <row r="9" spans="1:18" s="21" customFormat="1" ht="12">
      <c r="A9" s="42" t="s">
        <v>52</v>
      </c>
      <c r="B9" s="43" t="s">
        <v>51</v>
      </c>
      <c r="C9" s="43" t="s">
        <v>51</v>
      </c>
      <c r="D9" s="43" t="s">
        <v>51</v>
      </c>
      <c r="E9" s="43" t="s">
        <v>51</v>
      </c>
      <c r="F9" s="43" t="s">
        <v>51</v>
      </c>
      <c r="G9" s="43" t="s">
        <v>51</v>
      </c>
      <c r="H9" s="43" t="s">
        <v>51</v>
      </c>
      <c r="I9" s="43" t="s">
        <v>51</v>
      </c>
      <c r="J9" s="43" t="s">
        <v>51</v>
      </c>
      <c r="K9" s="21">
        <v>25448000</v>
      </c>
      <c r="L9" s="34">
        <v>59239000</v>
      </c>
      <c r="M9" s="34">
        <v>47377000</v>
      </c>
      <c r="N9" s="34">
        <v>39657000</v>
      </c>
      <c r="O9" s="43">
        <v>8933000</v>
      </c>
      <c r="P9" s="43">
        <v>10844000</v>
      </c>
      <c r="Q9" s="43">
        <v>8471000</v>
      </c>
      <c r="R9" s="43">
        <f>'12-1'!K8</f>
        <v>7120000</v>
      </c>
    </row>
    <row r="10" spans="1:18" s="21" customFormat="1" ht="18" customHeight="1">
      <c r="A10" s="42" t="s">
        <v>53</v>
      </c>
      <c r="B10" s="43" t="s">
        <v>51</v>
      </c>
      <c r="C10" s="43" t="s">
        <v>51</v>
      </c>
      <c r="D10" s="43">
        <v>149258000</v>
      </c>
      <c r="E10" s="21">
        <v>664821000</v>
      </c>
      <c r="F10" s="21">
        <v>623716000</v>
      </c>
      <c r="G10" s="21">
        <v>643218000</v>
      </c>
      <c r="H10" s="21">
        <v>621843000</v>
      </c>
      <c r="I10" s="21">
        <v>556758000</v>
      </c>
      <c r="J10" s="21">
        <v>631081000</v>
      </c>
      <c r="K10" s="21">
        <v>704300000</v>
      </c>
      <c r="L10" s="34">
        <v>655365000</v>
      </c>
      <c r="M10" s="34">
        <v>694766000</v>
      </c>
      <c r="N10" s="34">
        <v>686306000</v>
      </c>
      <c r="O10" s="43">
        <v>651714000</v>
      </c>
      <c r="P10" s="43">
        <v>695369000</v>
      </c>
      <c r="Q10" s="43">
        <v>694175000</v>
      </c>
      <c r="R10" s="43">
        <f>'12-1'!K9</f>
        <v>696351000</v>
      </c>
    </row>
    <row r="11" spans="1:18" s="21" customFormat="1" ht="12">
      <c r="A11" s="42" t="s">
        <v>54</v>
      </c>
      <c r="B11" s="21">
        <v>9772036</v>
      </c>
      <c r="C11" s="21">
        <v>9663576</v>
      </c>
      <c r="D11" s="21">
        <v>8978472</v>
      </c>
      <c r="E11" s="21">
        <v>7402045</v>
      </c>
      <c r="F11" s="21">
        <v>5701965</v>
      </c>
      <c r="G11" s="21">
        <v>4196749</v>
      </c>
      <c r="H11" s="21">
        <v>2821950</v>
      </c>
      <c r="I11" s="21">
        <v>2712640</v>
      </c>
      <c r="J11" s="21">
        <v>3757145</v>
      </c>
      <c r="K11" s="21">
        <v>3578440</v>
      </c>
      <c r="L11" s="34">
        <v>3722986</v>
      </c>
      <c r="M11" s="34">
        <v>3752887</v>
      </c>
      <c r="N11" s="34">
        <v>3663251</v>
      </c>
      <c r="O11" s="21">
        <v>3743384</v>
      </c>
      <c r="P11" s="21">
        <v>2695331</v>
      </c>
      <c r="Q11" s="21">
        <v>2549406</v>
      </c>
      <c r="R11" s="21">
        <f>'12-1'!K10</f>
        <v>2319396</v>
      </c>
    </row>
    <row r="12" spans="1:18" s="21" customFormat="1" ht="18" customHeight="1">
      <c r="A12" s="42" t="s">
        <v>55</v>
      </c>
      <c r="B12" s="21">
        <v>246354000</v>
      </c>
      <c r="C12" s="21">
        <v>283352000</v>
      </c>
      <c r="D12" s="21">
        <v>245925000</v>
      </c>
      <c r="E12" s="21">
        <v>195386000</v>
      </c>
      <c r="F12" s="21">
        <v>198695000</v>
      </c>
      <c r="G12" s="21">
        <v>182477000</v>
      </c>
      <c r="H12" s="21">
        <v>193275000</v>
      </c>
      <c r="I12" s="21">
        <v>185590000</v>
      </c>
      <c r="J12" s="21">
        <v>226549000</v>
      </c>
      <c r="K12" s="21">
        <v>207579000</v>
      </c>
      <c r="L12" s="34">
        <v>211446000</v>
      </c>
      <c r="M12" s="34">
        <v>214582000</v>
      </c>
      <c r="N12" s="34">
        <v>180847000</v>
      </c>
      <c r="O12" s="21">
        <v>164692000</v>
      </c>
      <c r="P12" s="21">
        <v>97061000</v>
      </c>
      <c r="Q12" s="21">
        <v>84098000</v>
      </c>
      <c r="R12" s="21">
        <f>'12-1'!K11</f>
        <v>48634000</v>
      </c>
    </row>
    <row r="13" spans="1:18" s="21" customFormat="1" ht="18" customHeight="1">
      <c r="A13" s="42" t="s">
        <v>56</v>
      </c>
      <c r="B13" s="43" t="s">
        <v>51</v>
      </c>
      <c r="C13" s="43" t="s">
        <v>51</v>
      </c>
      <c r="D13" s="43" t="s">
        <v>51</v>
      </c>
      <c r="E13" s="43" t="s">
        <v>51</v>
      </c>
      <c r="F13" s="43">
        <v>433728000</v>
      </c>
      <c r="G13" s="21">
        <v>522801000</v>
      </c>
      <c r="H13" s="21">
        <v>521836000</v>
      </c>
      <c r="I13" s="21">
        <v>537150000</v>
      </c>
      <c r="J13" s="21">
        <v>545410000</v>
      </c>
      <c r="K13" s="21">
        <v>526451000</v>
      </c>
      <c r="L13" s="34">
        <v>525167000</v>
      </c>
      <c r="M13" s="34">
        <v>407465000</v>
      </c>
      <c r="N13" s="34">
        <v>84748000</v>
      </c>
      <c r="O13" s="43">
        <v>217104000</v>
      </c>
      <c r="P13" s="43">
        <v>202337000</v>
      </c>
      <c r="Q13" s="43">
        <v>181143000</v>
      </c>
      <c r="R13" s="43">
        <f>'12-1'!K12</f>
        <v>191168000</v>
      </c>
    </row>
    <row r="14" spans="1:18" s="21" customFormat="1" ht="18" customHeight="1">
      <c r="A14" s="42" t="s">
        <v>57</v>
      </c>
      <c r="B14" s="21">
        <v>4218187000</v>
      </c>
      <c r="C14" s="21">
        <v>4655353000</v>
      </c>
      <c r="D14" s="21">
        <v>5379328000</v>
      </c>
      <c r="E14" s="21">
        <v>5868517000</v>
      </c>
      <c r="F14" s="21">
        <v>6519961000</v>
      </c>
      <c r="G14" s="21">
        <v>6296718000</v>
      </c>
      <c r="H14" s="21">
        <v>5730794000</v>
      </c>
      <c r="I14" s="21">
        <v>5319401000</v>
      </c>
      <c r="J14" s="21">
        <v>4410933000</v>
      </c>
      <c r="K14" s="21">
        <v>4131582000</v>
      </c>
      <c r="L14" s="34">
        <v>3953589000</v>
      </c>
      <c r="M14" s="34">
        <v>3343504000</v>
      </c>
      <c r="N14" s="34">
        <v>3070965000</v>
      </c>
      <c r="O14" s="21">
        <v>3164575000</v>
      </c>
      <c r="P14" s="21">
        <v>2855517000</v>
      </c>
      <c r="Q14" s="21">
        <v>3765801000</v>
      </c>
      <c r="R14" s="21">
        <f>'12-1'!K13</f>
        <v>3850488000</v>
      </c>
    </row>
    <row r="15" spans="1:18" s="21" customFormat="1" ht="18" customHeight="1">
      <c r="A15" s="42" t="s">
        <v>58</v>
      </c>
      <c r="B15" s="21">
        <v>14130000</v>
      </c>
      <c r="C15" s="21">
        <v>14911000</v>
      </c>
      <c r="D15" s="21">
        <v>16094000</v>
      </c>
      <c r="E15" s="21">
        <v>17063000</v>
      </c>
      <c r="F15" s="21">
        <v>17001000</v>
      </c>
      <c r="G15" s="21">
        <v>14437000</v>
      </c>
      <c r="H15" s="21">
        <v>14933000</v>
      </c>
      <c r="I15" s="21">
        <v>14943000</v>
      </c>
      <c r="J15" s="21">
        <v>16360000</v>
      </c>
      <c r="K15" s="21">
        <v>15891000</v>
      </c>
      <c r="L15" s="34">
        <v>16036000</v>
      </c>
      <c r="M15" s="34">
        <v>17313000</v>
      </c>
      <c r="N15" s="34">
        <v>16782000</v>
      </c>
      <c r="O15" s="21">
        <v>14609000</v>
      </c>
      <c r="P15" s="21">
        <v>14628000</v>
      </c>
      <c r="Q15" s="21">
        <v>13763000</v>
      </c>
      <c r="R15" s="21">
        <f>'12-1'!K14</f>
        <v>13644000</v>
      </c>
    </row>
    <row r="16" spans="1:18" s="21" customFormat="1" ht="18" customHeight="1">
      <c r="A16" s="42" t="s">
        <v>59</v>
      </c>
      <c r="B16" s="21">
        <v>311077034</v>
      </c>
      <c r="C16" s="21">
        <v>268627911</v>
      </c>
      <c r="D16" s="21">
        <v>350527778</v>
      </c>
      <c r="E16" s="21">
        <v>444689859</v>
      </c>
      <c r="F16" s="21">
        <v>367570498</v>
      </c>
      <c r="G16" s="21">
        <v>264371595</v>
      </c>
      <c r="H16" s="21">
        <v>300819600</v>
      </c>
      <c r="I16" s="21">
        <v>328083208</v>
      </c>
      <c r="J16" s="21">
        <v>329606990</v>
      </c>
      <c r="K16" s="21">
        <v>327565424</v>
      </c>
      <c r="L16" s="34">
        <v>353942426</v>
      </c>
      <c r="M16" s="34">
        <v>394211363</v>
      </c>
      <c r="N16" s="34">
        <v>436943053</v>
      </c>
      <c r="O16" s="21">
        <v>431616165</v>
      </c>
      <c r="P16" s="21">
        <v>431809379</v>
      </c>
      <c r="Q16" s="21">
        <v>455205261</v>
      </c>
      <c r="R16" s="21">
        <f>'12-1'!K15</f>
        <v>462087547</v>
      </c>
    </row>
    <row r="17" spans="1:18" s="21" customFormat="1" ht="18" customHeight="1">
      <c r="A17" s="42" t="s">
        <v>31</v>
      </c>
      <c r="B17" s="21">
        <v>225793495</v>
      </c>
      <c r="C17" s="21">
        <v>223125695</v>
      </c>
      <c r="D17" s="21">
        <v>225274613</v>
      </c>
      <c r="E17" s="21">
        <v>238456687</v>
      </c>
      <c r="F17" s="21">
        <v>278066244</v>
      </c>
      <c r="G17" s="21">
        <v>575372772</v>
      </c>
      <c r="H17" s="21">
        <v>633823504</v>
      </c>
      <c r="I17" s="21">
        <v>655687672</v>
      </c>
      <c r="J17" s="21">
        <v>647563097</v>
      </c>
      <c r="K17" s="21">
        <v>654309382</v>
      </c>
      <c r="L17" s="34">
        <v>636478772</v>
      </c>
      <c r="M17" s="34">
        <v>345371454</v>
      </c>
      <c r="N17" s="34">
        <v>294110888</v>
      </c>
      <c r="O17" s="21">
        <v>294076836</v>
      </c>
      <c r="P17" s="21">
        <v>298066164</v>
      </c>
      <c r="Q17" s="21">
        <v>293529104</v>
      </c>
      <c r="R17" s="21">
        <f>'12-1'!K16</f>
        <v>286437680</v>
      </c>
    </row>
    <row r="18" spans="1:18" s="21" customFormat="1" ht="18" customHeight="1">
      <c r="A18" s="42" t="s">
        <v>32</v>
      </c>
      <c r="B18" s="21">
        <v>1621822924</v>
      </c>
      <c r="C18" s="21">
        <v>1446349455</v>
      </c>
      <c r="D18" s="21">
        <v>1440831867</v>
      </c>
      <c r="E18" s="21">
        <v>1556456014</v>
      </c>
      <c r="F18" s="21">
        <v>2182125148</v>
      </c>
      <c r="G18" s="21">
        <v>2264966600</v>
      </c>
      <c r="H18" s="21">
        <v>2368486361</v>
      </c>
      <c r="I18" s="21">
        <v>2280543875</v>
      </c>
      <c r="J18" s="21">
        <v>2180028420</v>
      </c>
      <c r="K18" s="21">
        <v>2391779207</v>
      </c>
      <c r="L18" s="34">
        <v>2421055162</v>
      </c>
      <c r="M18" s="34">
        <v>2083520412</v>
      </c>
      <c r="N18" s="34">
        <v>2185006158</v>
      </c>
      <c r="O18" s="21">
        <v>3087057123</v>
      </c>
      <c r="P18" s="21">
        <v>4720997116</v>
      </c>
      <c r="Q18" s="21">
        <v>4382582415</v>
      </c>
      <c r="R18" s="21">
        <f>'12-1'!K17</f>
        <v>4517411960</v>
      </c>
    </row>
    <row r="19" spans="1:18" s="21" customFormat="1" ht="18" customHeight="1">
      <c r="A19" s="42" t="s">
        <v>33</v>
      </c>
      <c r="B19" s="21">
        <v>1167355886</v>
      </c>
      <c r="C19" s="21">
        <v>878111340</v>
      </c>
      <c r="D19" s="21">
        <v>841191340</v>
      </c>
      <c r="E19" s="21">
        <v>899864004</v>
      </c>
      <c r="F19" s="21">
        <v>939673852</v>
      </c>
      <c r="G19" s="21">
        <v>968385864</v>
      </c>
      <c r="H19" s="21">
        <v>1026204360</v>
      </c>
      <c r="I19" s="21">
        <v>925920115</v>
      </c>
      <c r="J19" s="21">
        <v>917212593</v>
      </c>
      <c r="K19" s="21">
        <v>853249449</v>
      </c>
      <c r="L19" s="34">
        <v>898497788</v>
      </c>
      <c r="M19" s="34">
        <v>983452455</v>
      </c>
      <c r="N19" s="34">
        <v>1258018879</v>
      </c>
      <c r="O19" s="21">
        <v>1224843061</v>
      </c>
      <c r="P19" s="21">
        <v>1356045182</v>
      </c>
      <c r="Q19" s="21">
        <v>1734454688</v>
      </c>
      <c r="R19" s="21">
        <f>'12-1'!K18</f>
        <v>1539153276</v>
      </c>
    </row>
    <row r="20" spans="1:18" s="21" customFormat="1" ht="18" customHeight="1">
      <c r="A20" s="42" t="s">
        <v>34</v>
      </c>
      <c r="B20" s="21">
        <v>347081984</v>
      </c>
      <c r="C20" s="21">
        <v>73717826</v>
      </c>
      <c r="D20" s="21">
        <v>72488228</v>
      </c>
      <c r="E20" s="21">
        <v>863552589</v>
      </c>
      <c r="F20" s="21">
        <v>73467688</v>
      </c>
      <c r="G20" s="21">
        <v>45607932</v>
      </c>
      <c r="H20" s="21">
        <v>44460938</v>
      </c>
      <c r="I20" s="21">
        <v>145751271</v>
      </c>
      <c r="J20" s="21">
        <v>36961882</v>
      </c>
      <c r="K20" s="21">
        <v>37033449</v>
      </c>
      <c r="L20" s="34">
        <v>43573384</v>
      </c>
      <c r="M20" s="34">
        <v>128318823</v>
      </c>
      <c r="N20" s="34">
        <v>39560061</v>
      </c>
      <c r="O20" s="21">
        <v>46384696</v>
      </c>
      <c r="P20" s="21">
        <v>23178058</v>
      </c>
      <c r="Q20" s="21">
        <v>30835323</v>
      </c>
      <c r="R20" s="21">
        <f>'12-1'!K19</f>
        <v>28384527</v>
      </c>
    </row>
    <row r="21" spans="1:18" s="21" customFormat="1" ht="18" customHeight="1">
      <c r="A21" s="42" t="s">
        <v>114</v>
      </c>
      <c r="B21" s="21">
        <v>25497900</v>
      </c>
      <c r="C21" s="21">
        <v>61853397</v>
      </c>
      <c r="D21" s="21">
        <v>90825544</v>
      </c>
      <c r="E21" s="21">
        <v>45148441</v>
      </c>
      <c r="F21" s="21">
        <v>64390865</v>
      </c>
      <c r="G21" s="21">
        <v>36845197</v>
      </c>
      <c r="H21" s="21">
        <v>20586958</v>
      </c>
      <c r="I21" s="21">
        <v>49502706</v>
      </c>
      <c r="J21" s="21">
        <v>5366108</v>
      </c>
      <c r="K21" s="21">
        <v>17423362</v>
      </c>
      <c r="L21" s="34">
        <v>37669347</v>
      </c>
      <c r="M21" s="34">
        <v>3675447</v>
      </c>
      <c r="N21" s="34">
        <v>104884888</v>
      </c>
      <c r="O21" s="21">
        <v>1397735</v>
      </c>
      <c r="P21" s="21">
        <v>3111176</v>
      </c>
      <c r="Q21" s="21">
        <v>2975961</v>
      </c>
      <c r="R21" s="21">
        <f>'12-1'!K20</f>
        <v>7548270</v>
      </c>
    </row>
    <row r="22" spans="1:18" s="21" customFormat="1" ht="18" customHeight="1">
      <c r="A22" s="42" t="s">
        <v>35</v>
      </c>
      <c r="B22" s="21">
        <v>704312134</v>
      </c>
      <c r="C22" s="21">
        <v>654950000</v>
      </c>
      <c r="D22" s="21">
        <v>650000000</v>
      </c>
      <c r="E22" s="21" t="s">
        <v>51</v>
      </c>
      <c r="F22" s="33">
        <v>232400000</v>
      </c>
      <c r="G22" s="21">
        <v>605245000</v>
      </c>
      <c r="H22" s="21">
        <v>2961504801</v>
      </c>
      <c r="I22" s="21">
        <v>899154954</v>
      </c>
      <c r="J22" s="21">
        <v>854701000</v>
      </c>
      <c r="K22" s="21">
        <v>1470665000</v>
      </c>
      <c r="L22" s="34">
        <v>1306274373</v>
      </c>
      <c r="M22" s="34">
        <v>0</v>
      </c>
      <c r="N22" s="34">
        <v>0</v>
      </c>
      <c r="O22" s="21">
        <v>500000000</v>
      </c>
      <c r="P22" s="21">
        <v>313845586</v>
      </c>
      <c r="Q22" s="21">
        <v>795913866</v>
      </c>
      <c r="R22" s="21">
        <f>'12-1'!K21</f>
        <v>406040000</v>
      </c>
    </row>
    <row r="23" spans="1:18" s="21" customFormat="1" ht="18" customHeight="1">
      <c r="A23" s="42" t="s">
        <v>36</v>
      </c>
      <c r="B23" s="21">
        <v>430718292</v>
      </c>
      <c r="C23" s="21">
        <v>615312549</v>
      </c>
      <c r="D23" s="21">
        <v>618716054</v>
      </c>
      <c r="E23" s="21">
        <v>558032317</v>
      </c>
      <c r="F23" s="21">
        <v>828368116</v>
      </c>
      <c r="G23" s="21">
        <v>652868770</v>
      </c>
      <c r="H23" s="21">
        <v>1099853130</v>
      </c>
      <c r="I23" s="21">
        <v>1411107183</v>
      </c>
      <c r="J23" s="21">
        <v>870441431</v>
      </c>
      <c r="K23" s="21">
        <v>856063285</v>
      </c>
      <c r="L23" s="34">
        <v>554096622</v>
      </c>
      <c r="M23" s="34">
        <v>588753867</v>
      </c>
      <c r="N23" s="34">
        <v>642637387</v>
      </c>
      <c r="O23" s="21">
        <v>418570799</v>
      </c>
      <c r="P23" s="21">
        <v>664740359</v>
      </c>
      <c r="Q23" s="21">
        <v>545584960</v>
      </c>
      <c r="R23" s="21">
        <f>'12-1'!K22</f>
        <v>449602617</v>
      </c>
    </row>
    <row r="24" spans="1:18" s="21" customFormat="1" ht="18" customHeight="1">
      <c r="A24" s="42" t="s">
        <v>37</v>
      </c>
      <c r="B24" s="21">
        <v>91028460</v>
      </c>
      <c r="C24" s="21">
        <v>107048918</v>
      </c>
      <c r="D24" s="21">
        <v>133098090</v>
      </c>
      <c r="E24" s="21">
        <v>286075814</v>
      </c>
      <c r="F24" s="21">
        <v>233048615</v>
      </c>
      <c r="G24" s="21">
        <v>488042889</v>
      </c>
      <c r="H24" s="21">
        <v>542652565</v>
      </c>
      <c r="I24" s="21">
        <v>298030452</v>
      </c>
      <c r="J24" s="21">
        <v>237264967</v>
      </c>
      <c r="K24" s="21">
        <v>208559590</v>
      </c>
      <c r="L24" s="34">
        <v>385366272</v>
      </c>
      <c r="M24" s="34">
        <v>564905433</v>
      </c>
      <c r="N24" s="34">
        <v>522634417</v>
      </c>
      <c r="O24" s="21">
        <v>766868606</v>
      </c>
      <c r="P24" s="21">
        <v>283296712</v>
      </c>
      <c r="Q24" s="21">
        <v>274242298</v>
      </c>
      <c r="R24" s="21">
        <f>'12-1'!K23</f>
        <v>245240284</v>
      </c>
    </row>
    <row r="25" spans="1:18" s="21" customFormat="1" ht="18" customHeight="1">
      <c r="A25" s="42" t="s">
        <v>60</v>
      </c>
      <c r="B25" s="21">
        <v>3318500000</v>
      </c>
      <c r="C25" s="21">
        <v>2210200000</v>
      </c>
      <c r="D25" s="21">
        <v>1452800000</v>
      </c>
      <c r="E25" s="21">
        <v>3371200000</v>
      </c>
      <c r="F25" s="21">
        <v>1637800000</v>
      </c>
      <c r="G25" s="21">
        <v>3355200000</v>
      </c>
      <c r="H25" s="21">
        <v>5685300000</v>
      </c>
      <c r="I25" s="21">
        <v>3614522000</v>
      </c>
      <c r="J25" s="21">
        <v>2874300000</v>
      </c>
      <c r="K25" s="21">
        <v>4467000000</v>
      </c>
      <c r="L25" s="34">
        <v>3050300000</v>
      </c>
      <c r="M25" s="34">
        <v>1443800000</v>
      </c>
      <c r="N25" s="34">
        <v>1106434000</v>
      </c>
      <c r="O25" s="21">
        <v>1820323000</v>
      </c>
      <c r="P25" s="21">
        <v>1400121000</v>
      </c>
      <c r="Q25" s="21">
        <v>1740030000</v>
      </c>
      <c r="R25" s="21">
        <f>'12-1'!K24</f>
        <v>2609374000</v>
      </c>
    </row>
    <row r="26" spans="1:18" s="21" customFormat="1" ht="18" customHeight="1">
      <c r="A26" s="42" t="s">
        <v>61</v>
      </c>
      <c r="B26" s="21">
        <v>2348000</v>
      </c>
      <c r="C26" s="21">
        <v>1581000</v>
      </c>
      <c r="D26" s="21">
        <v>2792000</v>
      </c>
      <c r="E26" s="21">
        <v>4234000</v>
      </c>
      <c r="F26" s="21">
        <v>3813000</v>
      </c>
      <c r="G26" s="21">
        <v>1019000</v>
      </c>
      <c r="H26" s="43" t="s">
        <v>51</v>
      </c>
      <c r="I26" s="43" t="s">
        <v>51</v>
      </c>
      <c r="J26" s="43" t="s">
        <v>51</v>
      </c>
      <c r="K26" s="43" t="s">
        <v>51</v>
      </c>
      <c r="L26" s="44" t="s">
        <v>51</v>
      </c>
      <c r="M26" s="44" t="s">
        <v>51</v>
      </c>
      <c r="N26" s="44" t="s">
        <v>51</v>
      </c>
      <c r="O26" s="44" t="s">
        <v>51</v>
      </c>
      <c r="P26" s="44" t="s">
        <v>51</v>
      </c>
      <c r="Q26" s="44" t="s">
        <v>51</v>
      </c>
      <c r="R26" s="44" t="s">
        <v>51</v>
      </c>
    </row>
    <row r="27" spans="1:18" s="21" customFormat="1" ht="18" customHeight="1" thickBot="1">
      <c r="A27" s="45" t="s">
        <v>38</v>
      </c>
      <c r="B27" s="35">
        <f>SUM(B5:B26)</f>
        <v>24959772320</v>
      </c>
      <c r="C27" s="35">
        <f>SUM(C5:C26)</f>
        <v>23635729659</v>
      </c>
      <c r="D27" s="35">
        <f>SUM(D5:D26)</f>
        <v>24229217182</v>
      </c>
      <c r="E27" s="35">
        <f>SUM(E5:E26)</f>
        <v>27157807331</v>
      </c>
      <c r="F27" s="35">
        <f aca="true" t="shared" si="0" ref="F27:N27">SUM(F5:F26)</f>
        <v>26748492881</v>
      </c>
      <c r="G27" s="35">
        <f t="shared" si="0"/>
        <v>29124639199</v>
      </c>
      <c r="H27" s="35">
        <f t="shared" si="0"/>
        <v>34151052656</v>
      </c>
      <c r="I27" s="35">
        <f t="shared" si="0"/>
        <v>29511421975</v>
      </c>
      <c r="J27" s="35">
        <f t="shared" si="0"/>
        <v>26710482481</v>
      </c>
      <c r="K27" s="35">
        <f t="shared" si="0"/>
        <v>29106362895</v>
      </c>
      <c r="L27" s="35">
        <f t="shared" si="0"/>
        <v>27950157068</v>
      </c>
      <c r="M27" s="35">
        <f t="shared" si="0"/>
        <v>25087847756</v>
      </c>
      <c r="N27" s="35">
        <f t="shared" si="0"/>
        <v>24899205422</v>
      </c>
      <c r="O27" s="35">
        <f>SUM(O5:O26)</f>
        <v>27196796240</v>
      </c>
      <c r="P27" s="35">
        <f>SUM(P5:P26)</f>
        <v>27456503161</v>
      </c>
      <c r="Q27" s="35">
        <f>SUM(Q5:Q26)</f>
        <v>28763563730</v>
      </c>
      <c r="R27" s="35">
        <f>SUM(R5:R26)</f>
        <v>29145037462</v>
      </c>
    </row>
    <row r="28" spans="12:18" s="21" customFormat="1" ht="18" customHeight="1">
      <c r="L28" s="146"/>
      <c r="M28" s="146"/>
      <c r="N28" s="146"/>
      <c r="O28" s="146"/>
      <c r="P28" s="146"/>
      <c r="Q28" s="146"/>
      <c r="R28" s="146" t="s">
        <v>29</v>
      </c>
    </row>
    <row r="29" spans="1:18" s="21" customFormat="1" ht="15" thickBot="1">
      <c r="A29" s="46" t="s">
        <v>62</v>
      </c>
      <c r="E29" s="35"/>
      <c r="F29" s="35"/>
      <c r="G29" s="35"/>
      <c r="H29" s="35"/>
      <c r="I29" s="35"/>
      <c r="J29" s="35"/>
      <c r="L29" s="144"/>
      <c r="M29" s="144"/>
      <c r="N29" s="144"/>
      <c r="O29" s="144"/>
      <c r="P29" s="144"/>
      <c r="R29" s="144" t="s">
        <v>45</v>
      </c>
    </row>
    <row r="30" spans="1:18" s="47" customFormat="1" ht="18" customHeight="1">
      <c r="A30" s="38" t="s">
        <v>46</v>
      </c>
      <c r="B30" s="39" t="s">
        <v>8</v>
      </c>
      <c r="C30" s="39" t="s">
        <v>9</v>
      </c>
      <c r="D30" s="32" t="s">
        <v>10</v>
      </c>
      <c r="E30" s="40" t="s">
        <v>11</v>
      </c>
      <c r="F30" s="39" t="s">
        <v>12</v>
      </c>
      <c r="G30" s="31" t="s">
        <v>13</v>
      </c>
      <c r="H30" s="31" t="s">
        <v>14</v>
      </c>
      <c r="I30" s="31" t="s">
        <v>15</v>
      </c>
      <c r="J30" s="32" t="s">
        <v>16</v>
      </c>
      <c r="K30" s="32" t="s">
        <v>17</v>
      </c>
      <c r="L30" s="32" t="s">
        <v>18</v>
      </c>
      <c r="M30" s="32" t="s">
        <v>129</v>
      </c>
      <c r="N30" s="32" t="s">
        <v>145</v>
      </c>
      <c r="O30" s="39" t="s">
        <v>150</v>
      </c>
      <c r="P30" s="39" t="s">
        <v>158</v>
      </c>
      <c r="Q30" s="39" t="s">
        <v>171</v>
      </c>
      <c r="R30" s="39" t="s">
        <v>181</v>
      </c>
    </row>
    <row r="31" spans="1:18" s="21" customFormat="1" ht="18" customHeight="1">
      <c r="A31" s="42" t="s">
        <v>63</v>
      </c>
      <c r="B31" s="21">
        <v>297201502</v>
      </c>
      <c r="C31" s="21">
        <v>300623189</v>
      </c>
      <c r="D31" s="21">
        <v>291903195</v>
      </c>
      <c r="E31" s="21">
        <v>284949200</v>
      </c>
      <c r="F31" s="21">
        <v>270850650</v>
      </c>
      <c r="G31" s="21">
        <v>269122770</v>
      </c>
      <c r="H31" s="21">
        <v>266402071</v>
      </c>
      <c r="I31" s="21">
        <v>264865540</v>
      </c>
      <c r="J31" s="21">
        <v>261642290</v>
      </c>
      <c r="K31" s="21">
        <v>263847220</v>
      </c>
      <c r="L31" s="34">
        <v>227862957</v>
      </c>
      <c r="M31" s="34">
        <v>231005682</v>
      </c>
      <c r="N31" s="34">
        <v>232391094</v>
      </c>
      <c r="O31" s="21">
        <v>230216373</v>
      </c>
      <c r="P31" s="21">
        <v>212345400</v>
      </c>
      <c r="Q31" s="21">
        <v>213548516</v>
      </c>
      <c r="R31" s="21">
        <f>'12-1'!N4</f>
        <v>282158711</v>
      </c>
    </row>
    <row r="32" spans="1:18" s="21" customFormat="1" ht="18" customHeight="1">
      <c r="A32" s="42" t="s">
        <v>39</v>
      </c>
      <c r="B32" s="21">
        <v>3279253580</v>
      </c>
      <c r="C32" s="21">
        <v>3311811111</v>
      </c>
      <c r="D32" s="21">
        <v>3646961860</v>
      </c>
      <c r="E32" s="21">
        <v>3576126798</v>
      </c>
      <c r="F32" s="21">
        <v>3447797787</v>
      </c>
      <c r="G32" s="21">
        <v>5099453186</v>
      </c>
      <c r="H32" s="21">
        <v>5226271862</v>
      </c>
      <c r="I32" s="21">
        <v>6125763606</v>
      </c>
      <c r="J32" s="21">
        <v>3503369717</v>
      </c>
      <c r="K32" s="21">
        <v>3718621883</v>
      </c>
      <c r="L32" s="34">
        <v>3663105264</v>
      </c>
      <c r="M32" s="34">
        <v>3606824395</v>
      </c>
      <c r="N32" s="34">
        <v>3349907942</v>
      </c>
      <c r="O32" s="21">
        <v>3569381884</v>
      </c>
      <c r="P32" s="21">
        <v>5128384070</v>
      </c>
      <c r="Q32" s="21">
        <v>3774587625</v>
      </c>
      <c r="R32" s="21">
        <f>'12-1'!N5</f>
        <v>3411049861</v>
      </c>
    </row>
    <row r="33" spans="1:18" s="21" customFormat="1" ht="18" customHeight="1">
      <c r="A33" s="42" t="s">
        <v>64</v>
      </c>
      <c r="B33" s="21">
        <v>7289560594</v>
      </c>
      <c r="C33" s="21">
        <v>5521801250</v>
      </c>
      <c r="D33" s="21">
        <v>5788311798</v>
      </c>
      <c r="E33" s="21">
        <v>5861054895</v>
      </c>
      <c r="F33" s="21">
        <v>6794933873</v>
      </c>
      <c r="G33" s="21">
        <v>6662698713</v>
      </c>
      <c r="H33" s="21">
        <v>7476532397</v>
      </c>
      <c r="I33" s="21">
        <v>7751734329</v>
      </c>
      <c r="J33" s="21">
        <v>8119422690</v>
      </c>
      <c r="K33" s="21">
        <v>8744199707</v>
      </c>
      <c r="L33" s="34">
        <v>8748171630</v>
      </c>
      <c r="M33" s="34">
        <v>8118759745</v>
      </c>
      <c r="N33" s="34">
        <v>8868194766</v>
      </c>
      <c r="O33" s="21">
        <v>8863127744</v>
      </c>
      <c r="P33" s="21">
        <v>9233535102</v>
      </c>
      <c r="Q33" s="21">
        <v>11791235040</v>
      </c>
      <c r="R33" s="21">
        <f>'12-1'!N6</f>
        <v>11925410343</v>
      </c>
    </row>
    <row r="34" spans="1:18" s="21" customFormat="1" ht="18" customHeight="1">
      <c r="A34" s="42" t="s">
        <v>65</v>
      </c>
      <c r="B34" s="21">
        <v>2088450287</v>
      </c>
      <c r="C34" s="21">
        <v>2040317906</v>
      </c>
      <c r="D34" s="21">
        <v>2126640160</v>
      </c>
      <c r="E34" s="21">
        <v>2030153033</v>
      </c>
      <c r="F34" s="21">
        <v>2215406584</v>
      </c>
      <c r="G34" s="21">
        <v>2138960625</v>
      </c>
      <c r="H34" s="21">
        <v>2052090089</v>
      </c>
      <c r="I34" s="21">
        <v>2059830506</v>
      </c>
      <c r="J34" s="21">
        <v>2065073380</v>
      </c>
      <c r="K34" s="21">
        <v>2221508569</v>
      </c>
      <c r="L34" s="34">
        <v>2314715378</v>
      </c>
      <c r="M34" s="34">
        <v>2395364370</v>
      </c>
      <c r="N34" s="34">
        <v>2331834948</v>
      </c>
      <c r="O34" s="21">
        <v>1879877338</v>
      </c>
      <c r="P34" s="21">
        <v>1824332559</v>
      </c>
      <c r="Q34" s="21">
        <v>1832491431</v>
      </c>
      <c r="R34" s="21">
        <f>'12-1'!N7</f>
        <v>1896659458</v>
      </c>
    </row>
    <row r="35" spans="1:18" s="21" customFormat="1" ht="18" customHeight="1">
      <c r="A35" s="42" t="s">
        <v>66</v>
      </c>
      <c r="B35" s="21">
        <v>14117503</v>
      </c>
      <c r="C35" s="21">
        <v>15104248</v>
      </c>
      <c r="D35" s="21">
        <v>14542157</v>
      </c>
      <c r="E35" s="21">
        <v>14578374</v>
      </c>
      <c r="F35" s="21">
        <v>137113829</v>
      </c>
      <c r="G35" s="21">
        <v>85081552</v>
      </c>
      <c r="H35" s="21">
        <v>88604352</v>
      </c>
      <c r="I35" s="21">
        <v>74977615</v>
      </c>
      <c r="J35" s="21">
        <v>69560316</v>
      </c>
      <c r="K35" s="21">
        <v>68846754</v>
      </c>
      <c r="L35" s="34">
        <v>49796861</v>
      </c>
      <c r="M35" s="34">
        <v>45558070</v>
      </c>
      <c r="N35" s="34">
        <v>35996915</v>
      </c>
      <c r="O35" s="21">
        <v>32386906</v>
      </c>
      <c r="P35" s="21">
        <v>29432176</v>
      </c>
      <c r="Q35" s="21">
        <v>22396160</v>
      </c>
      <c r="R35" s="21">
        <f>'12-1'!N8</f>
        <v>16735464</v>
      </c>
    </row>
    <row r="36" spans="1:18" s="21" customFormat="1" ht="18" customHeight="1">
      <c r="A36" s="42" t="s">
        <v>67</v>
      </c>
      <c r="B36" s="21">
        <v>418331735</v>
      </c>
      <c r="C36" s="21">
        <v>378297756</v>
      </c>
      <c r="D36" s="21">
        <v>237599852</v>
      </c>
      <c r="E36" s="21">
        <v>220664021</v>
      </c>
      <c r="F36" s="21">
        <v>294283323</v>
      </c>
      <c r="G36" s="21">
        <v>198930818</v>
      </c>
      <c r="H36" s="21">
        <v>175614204</v>
      </c>
      <c r="I36" s="21">
        <v>154337284</v>
      </c>
      <c r="J36" s="21">
        <v>211740659</v>
      </c>
      <c r="K36" s="21">
        <v>183873166</v>
      </c>
      <c r="L36" s="34">
        <v>163275317</v>
      </c>
      <c r="M36" s="34">
        <v>139521454</v>
      </c>
      <c r="N36" s="34">
        <v>137466230</v>
      </c>
      <c r="O36" s="21">
        <v>125780982</v>
      </c>
      <c r="P36" s="21">
        <v>115559010</v>
      </c>
      <c r="Q36" s="21">
        <v>120104082</v>
      </c>
      <c r="R36" s="21">
        <f>'12-1'!N9</f>
        <v>123833565</v>
      </c>
    </row>
    <row r="37" spans="1:18" s="21" customFormat="1" ht="18" customHeight="1">
      <c r="A37" s="42" t="s">
        <v>68</v>
      </c>
      <c r="B37" s="21">
        <v>76752571</v>
      </c>
      <c r="C37" s="21">
        <v>88272536</v>
      </c>
      <c r="D37" s="21">
        <v>68208312</v>
      </c>
      <c r="E37" s="21">
        <v>98325797</v>
      </c>
      <c r="F37" s="21">
        <v>80612632</v>
      </c>
      <c r="G37" s="21">
        <v>71911969</v>
      </c>
      <c r="H37" s="21">
        <v>76110143</v>
      </c>
      <c r="I37" s="21">
        <v>89304215</v>
      </c>
      <c r="J37" s="21">
        <v>96259828</v>
      </c>
      <c r="K37" s="21">
        <v>102371380</v>
      </c>
      <c r="L37" s="34">
        <v>85762948</v>
      </c>
      <c r="M37" s="34">
        <v>85577532</v>
      </c>
      <c r="N37" s="34">
        <v>46621063</v>
      </c>
      <c r="O37" s="21">
        <v>43277991</v>
      </c>
      <c r="P37" s="21">
        <v>63829976</v>
      </c>
      <c r="Q37" s="21">
        <v>57798441</v>
      </c>
      <c r="R37" s="21">
        <f>'12-1'!N10</f>
        <v>77485112</v>
      </c>
    </row>
    <row r="38" spans="1:18" s="21" customFormat="1" ht="18" customHeight="1">
      <c r="A38" s="42" t="s">
        <v>69</v>
      </c>
      <c r="B38" s="21">
        <v>4522966691</v>
      </c>
      <c r="C38" s="21">
        <v>4762700642</v>
      </c>
      <c r="D38" s="21">
        <v>4475306853</v>
      </c>
      <c r="E38" s="21">
        <v>5935597352</v>
      </c>
      <c r="F38" s="21">
        <v>4228344813</v>
      </c>
      <c r="G38" s="21">
        <v>4746633090</v>
      </c>
      <c r="H38" s="21">
        <v>5854768420</v>
      </c>
      <c r="I38" s="21">
        <v>4206197029</v>
      </c>
      <c r="J38" s="21">
        <v>3925975068</v>
      </c>
      <c r="K38" s="21">
        <v>2733598519</v>
      </c>
      <c r="L38" s="34">
        <v>4153832532</v>
      </c>
      <c r="M38" s="34">
        <v>2956781164</v>
      </c>
      <c r="N38" s="34">
        <v>2798386376</v>
      </c>
      <c r="O38" s="21">
        <v>2908600974</v>
      </c>
      <c r="P38" s="21">
        <v>2860324232</v>
      </c>
      <c r="Q38" s="21">
        <v>3113750837</v>
      </c>
      <c r="R38" s="21">
        <f>'12-1'!N11</f>
        <v>2866126396</v>
      </c>
    </row>
    <row r="39" spans="1:18" s="21" customFormat="1" ht="18" customHeight="1">
      <c r="A39" s="42" t="s">
        <v>70</v>
      </c>
      <c r="B39" s="21">
        <v>771421189</v>
      </c>
      <c r="C39" s="21">
        <v>823846478</v>
      </c>
      <c r="D39" s="21">
        <v>845204365</v>
      </c>
      <c r="E39" s="21">
        <v>863200974</v>
      </c>
      <c r="F39" s="21">
        <v>889243675</v>
      </c>
      <c r="G39" s="21">
        <v>910169091</v>
      </c>
      <c r="H39" s="21">
        <v>896459864</v>
      </c>
      <c r="I39" s="21">
        <v>987468513</v>
      </c>
      <c r="J39" s="21">
        <v>1010751028</v>
      </c>
      <c r="K39" s="21">
        <v>1033900598</v>
      </c>
      <c r="L39" s="34">
        <v>963419739</v>
      </c>
      <c r="M39" s="34">
        <v>999400957</v>
      </c>
      <c r="N39" s="34">
        <v>1003262538</v>
      </c>
      <c r="O39" s="21">
        <v>1041803221</v>
      </c>
      <c r="P39" s="21">
        <v>998707307</v>
      </c>
      <c r="Q39" s="21">
        <v>1013085837</v>
      </c>
      <c r="R39" s="21">
        <f>'12-1'!N12</f>
        <v>1052226503</v>
      </c>
    </row>
    <row r="40" spans="1:18" s="21" customFormat="1" ht="18" customHeight="1">
      <c r="A40" s="42" t="s">
        <v>71</v>
      </c>
      <c r="B40" s="21">
        <v>2855286264</v>
      </c>
      <c r="C40" s="21">
        <v>3171864950</v>
      </c>
      <c r="D40" s="21">
        <v>2920747097</v>
      </c>
      <c r="E40" s="21">
        <v>3840504322</v>
      </c>
      <c r="F40" s="21">
        <v>3844420785</v>
      </c>
      <c r="G40" s="21">
        <v>4389452311</v>
      </c>
      <c r="H40" s="21">
        <v>7837893792</v>
      </c>
      <c r="I40" s="21">
        <v>3640430837</v>
      </c>
      <c r="J40" s="21">
        <v>3163839647</v>
      </c>
      <c r="K40" s="21">
        <v>3872710407</v>
      </c>
      <c r="L40" s="34">
        <v>3053585391</v>
      </c>
      <c r="M40" s="34">
        <v>2479479956</v>
      </c>
      <c r="N40" s="34">
        <v>2350865467</v>
      </c>
      <c r="O40" s="21">
        <v>4048315412</v>
      </c>
      <c r="P40" s="21">
        <v>3141550393</v>
      </c>
      <c r="Q40" s="21">
        <v>2532504373</v>
      </c>
      <c r="R40" s="21">
        <f>'12-1'!N13</f>
        <v>2492490907</v>
      </c>
    </row>
    <row r="41" spans="1:18" s="21" customFormat="1" ht="18" customHeight="1">
      <c r="A41" s="42" t="s">
        <v>72</v>
      </c>
      <c r="B41" s="33" t="s">
        <v>51</v>
      </c>
      <c r="C41" s="33">
        <v>4549902</v>
      </c>
      <c r="D41" s="33" t="s">
        <v>51</v>
      </c>
      <c r="E41" s="33" t="s">
        <v>51</v>
      </c>
      <c r="F41" s="33">
        <v>20820000</v>
      </c>
      <c r="G41" s="21">
        <v>9525000</v>
      </c>
      <c r="H41" s="33" t="s">
        <v>51</v>
      </c>
      <c r="I41" s="48" t="s">
        <v>51</v>
      </c>
      <c r="J41" s="43" t="s">
        <v>51</v>
      </c>
      <c r="K41" s="43">
        <v>1281210</v>
      </c>
      <c r="L41" s="44">
        <v>0</v>
      </c>
      <c r="M41" s="44">
        <v>0</v>
      </c>
      <c r="N41" s="44">
        <v>0</v>
      </c>
      <c r="O41" s="33">
        <v>0</v>
      </c>
      <c r="P41" s="33">
        <v>0</v>
      </c>
      <c r="Q41" s="33">
        <v>0</v>
      </c>
      <c r="R41" s="33">
        <v>0</v>
      </c>
    </row>
    <row r="42" spans="1:18" s="21" customFormat="1" ht="18" customHeight="1">
      <c r="A42" s="42" t="s">
        <v>40</v>
      </c>
      <c r="B42" s="21">
        <v>2287011676</v>
      </c>
      <c r="C42" s="21">
        <v>2179075637</v>
      </c>
      <c r="D42" s="21">
        <v>2801398216</v>
      </c>
      <c r="E42" s="21">
        <v>3149582449</v>
      </c>
      <c r="F42" s="21">
        <v>3070410810</v>
      </c>
      <c r="G42" s="21">
        <v>2687695944</v>
      </c>
      <c r="H42" s="21">
        <v>2206553279</v>
      </c>
      <c r="I42" s="21">
        <v>2488154070</v>
      </c>
      <c r="J42" s="21">
        <v>2783720573</v>
      </c>
      <c r="K42" s="21">
        <v>5083286860</v>
      </c>
      <c r="L42" s="34">
        <v>3454693184</v>
      </c>
      <c r="M42" s="34">
        <v>2853029044</v>
      </c>
      <c r="N42" s="34">
        <v>3020521284</v>
      </c>
      <c r="O42" s="21">
        <v>3300666056</v>
      </c>
      <c r="P42" s="21">
        <v>2886965976</v>
      </c>
      <c r="Q42" s="21">
        <v>3515129771</v>
      </c>
      <c r="R42" s="21">
        <f>'12-1'!N15</f>
        <v>4011845340</v>
      </c>
    </row>
    <row r="43" spans="1:18" s="21" customFormat="1" ht="18" customHeight="1">
      <c r="A43" s="42" t="s">
        <v>41</v>
      </c>
      <c r="B43" s="33">
        <v>470179</v>
      </c>
      <c r="C43" s="33" t="s">
        <v>51</v>
      </c>
      <c r="D43" s="33" t="s">
        <v>51</v>
      </c>
      <c r="E43" s="33" t="s">
        <v>51</v>
      </c>
      <c r="F43" s="33">
        <v>223264800</v>
      </c>
      <c r="G43" s="33" t="s">
        <v>51</v>
      </c>
      <c r="H43" s="48" t="s">
        <v>51</v>
      </c>
      <c r="I43" s="48" t="s">
        <v>51</v>
      </c>
      <c r="J43" s="43" t="s">
        <v>51</v>
      </c>
      <c r="K43" s="43" t="s">
        <v>51</v>
      </c>
      <c r="L43" s="43" t="s">
        <v>51</v>
      </c>
      <c r="M43" s="43" t="s">
        <v>51</v>
      </c>
      <c r="N43" s="43" t="s">
        <v>51</v>
      </c>
      <c r="O43" s="43" t="s">
        <v>51</v>
      </c>
      <c r="P43" s="43" t="s">
        <v>51</v>
      </c>
      <c r="Q43" s="43" t="s">
        <v>51</v>
      </c>
      <c r="R43" s="43" t="s">
        <v>51</v>
      </c>
    </row>
    <row r="44" spans="1:18" s="21" customFormat="1" ht="18" customHeight="1">
      <c r="A44" s="42" t="s">
        <v>42</v>
      </c>
      <c r="B44" s="33" t="s">
        <v>51</v>
      </c>
      <c r="C44" s="33" t="s">
        <v>51</v>
      </c>
      <c r="D44" s="33" t="s">
        <v>51</v>
      </c>
      <c r="E44" s="33" t="s">
        <v>51</v>
      </c>
      <c r="F44" s="33" t="s">
        <v>51</v>
      </c>
      <c r="G44" s="33" t="s">
        <v>51</v>
      </c>
      <c r="H44" s="33" t="s">
        <v>51</v>
      </c>
      <c r="I44" s="33" t="s">
        <v>51</v>
      </c>
      <c r="J44" s="43" t="s">
        <v>51</v>
      </c>
      <c r="K44" s="43" t="s">
        <v>51</v>
      </c>
      <c r="L44" s="43" t="s">
        <v>51</v>
      </c>
      <c r="M44" s="43" t="s">
        <v>51</v>
      </c>
      <c r="N44" s="43" t="s">
        <v>51</v>
      </c>
      <c r="O44" s="33" t="s">
        <v>51</v>
      </c>
      <c r="P44" s="33" t="s">
        <v>51</v>
      </c>
      <c r="Q44" s="33" t="s">
        <v>51</v>
      </c>
      <c r="R44" s="33" t="s">
        <v>51</v>
      </c>
    </row>
    <row r="45" spans="1:18" s="21" customFormat="1" ht="18" customHeight="1" thickBot="1">
      <c r="A45" s="45" t="s">
        <v>38</v>
      </c>
      <c r="B45" s="35">
        <f>SUM(B31:B44)</f>
        <v>23900823771</v>
      </c>
      <c r="C45" s="35">
        <f>SUM(C31:C44)</f>
        <v>22598265605</v>
      </c>
      <c r="D45" s="35">
        <f>SUM(D31:D44)</f>
        <v>23216823865</v>
      </c>
      <c r="E45" s="35">
        <f>SUM(E31:E44)</f>
        <v>25874737215</v>
      </c>
      <c r="F45" s="35">
        <f aca="true" t="shared" si="1" ref="F45:N45">SUM(F31:F44)</f>
        <v>25517503561</v>
      </c>
      <c r="G45" s="35">
        <f t="shared" si="1"/>
        <v>27269635069</v>
      </c>
      <c r="H45" s="35">
        <f t="shared" si="1"/>
        <v>32157300473</v>
      </c>
      <c r="I45" s="35">
        <f t="shared" si="1"/>
        <v>27843063544</v>
      </c>
      <c r="J45" s="35">
        <f t="shared" si="1"/>
        <v>25211355196</v>
      </c>
      <c r="K45" s="35">
        <f t="shared" si="1"/>
        <v>28028046273</v>
      </c>
      <c r="L45" s="35">
        <f t="shared" si="1"/>
        <v>26878221201</v>
      </c>
      <c r="M45" s="35">
        <f t="shared" si="1"/>
        <v>23911302369</v>
      </c>
      <c r="N45" s="35">
        <f t="shared" si="1"/>
        <v>24175448623</v>
      </c>
      <c r="O45" s="35">
        <f>SUM(O31:O44)</f>
        <v>26043434881</v>
      </c>
      <c r="P45" s="35">
        <f>SUM(P31:P44)</f>
        <v>26494966201</v>
      </c>
      <c r="Q45" s="35">
        <f>SUM(Q31:Q44)</f>
        <v>27986632113</v>
      </c>
      <c r="R45" s="35">
        <f>SUM(R31:R44)</f>
        <v>28156021660</v>
      </c>
    </row>
    <row r="46" spans="12:18" ht="18" customHeight="1">
      <c r="L46" s="146"/>
      <c r="M46" s="146"/>
      <c r="N46" s="146"/>
      <c r="O46" s="146"/>
      <c r="P46" s="146"/>
      <c r="Q46" s="146"/>
      <c r="R46" s="146" t="s">
        <v>29</v>
      </c>
    </row>
  </sheetData>
  <sheetProtection/>
  <printOptions/>
  <pageMargins left="0.4330708661417323" right="0.2755905511811024" top="0.7874015748031497" bottom="0.5118110236220472" header="0.3937007874015748" footer="0.35433070866141736"/>
  <pageSetup horizontalDpi="600" verticalDpi="600" orientation="landscape" paperSize="9" scale="5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47" customWidth="1"/>
    <col min="2" max="9" width="8.75390625" style="142" customWidth="1"/>
    <col min="10" max="11" width="8.50390625" style="142" customWidth="1"/>
    <col min="12" max="13" width="9.00390625" style="142" customWidth="1"/>
    <col min="14" max="14" width="9.75390625" style="142" bestFit="1" customWidth="1"/>
    <col min="15" max="16" width="9.625" style="142" customWidth="1"/>
    <col min="17" max="17" width="9.75390625" style="142" bestFit="1" customWidth="1"/>
    <col min="18" max="16384" width="9.00390625" style="142" customWidth="1"/>
  </cols>
  <sheetData>
    <row r="1" s="112" customFormat="1" ht="21" customHeight="1">
      <c r="A1" s="135" t="s">
        <v>159</v>
      </c>
    </row>
    <row r="2" ht="17.25">
      <c r="A2" s="10" t="s">
        <v>130</v>
      </c>
    </row>
    <row r="4" spans="1:17" ht="15" thickBot="1">
      <c r="A4" s="88" t="s">
        <v>131</v>
      </c>
      <c r="B4" s="143"/>
      <c r="C4" s="143"/>
      <c r="D4" s="143"/>
      <c r="E4" s="143"/>
      <c r="F4" s="143"/>
      <c r="G4" s="143"/>
      <c r="H4" s="143"/>
      <c r="I4" s="143"/>
      <c r="L4" s="30"/>
      <c r="M4" s="30"/>
      <c r="N4" s="30"/>
      <c r="O4" s="30"/>
      <c r="P4" s="30"/>
      <c r="Q4" s="30" t="s">
        <v>0</v>
      </c>
    </row>
    <row r="5" spans="1:17" ht="17.25" customHeight="1">
      <c r="A5" s="102" t="s">
        <v>132</v>
      </c>
      <c r="B5" s="39" t="s">
        <v>9</v>
      </c>
      <c r="C5" s="31" t="s">
        <v>10</v>
      </c>
      <c r="D5" s="31" t="s">
        <v>11</v>
      </c>
      <c r="E5" s="31" t="s">
        <v>12</v>
      </c>
      <c r="F5" s="31" t="s">
        <v>13</v>
      </c>
      <c r="G5" s="31" t="s">
        <v>14</v>
      </c>
      <c r="H5" s="31" t="s">
        <v>15</v>
      </c>
      <c r="I5" s="31" t="s">
        <v>16</v>
      </c>
      <c r="J5" s="32" t="s">
        <v>17</v>
      </c>
      <c r="K5" s="32" t="s">
        <v>18</v>
      </c>
      <c r="L5" s="31" t="s">
        <v>129</v>
      </c>
      <c r="M5" s="31" t="s">
        <v>145</v>
      </c>
      <c r="N5" s="39" t="s">
        <v>150</v>
      </c>
      <c r="O5" s="39" t="s">
        <v>158</v>
      </c>
      <c r="P5" s="39" t="s">
        <v>171</v>
      </c>
      <c r="Q5" s="39" t="s">
        <v>181</v>
      </c>
    </row>
    <row r="6" spans="1:17" s="21" customFormat="1" ht="27" customHeight="1">
      <c r="A6" s="107" t="s">
        <v>133</v>
      </c>
      <c r="B6" s="110">
        <v>1884829</v>
      </c>
      <c r="C6" s="89">
        <v>1943401</v>
      </c>
      <c r="D6" s="89">
        <v>2400154</v>
      </c>
      <c r="E6" s="89">
        <v>2456919</v>
      </c>
      <c r="F6" s="89">
        <v>2683238</v>
      </c>
      <c r="G6" s="21">
        <v>2773449</v>
      </c>
      <c r="H6" s="90">
        <v>2866260</v>
      </c>
      <c r="I6" s="90">
        <v>2899089</v>
      </c>
      <c r="J6" s="90">
        <v>2932553</v>
      </c>
      <c r="K6" s="91">
        <v>3086715</v>
      </c>
      <c r="L6" s="21">
        <v>3160673</v>
      </c>
      <c r="M6" s="21">
        <v>3161747</v>
      </c>
      <c r="N6" s="110">
        <v>2814049</v>
      </c>
      <c r="O6" s="110">
        <v>2758294</v>
      </c>
      <c r="P6" s="110">
        <v>2623882</v>
      </c>
      <c r="Q6" s="21">
        <v>2559184</v>
      </c>
    </row>
    <row r="7" spans="1:17" s="21" customFormat="1" ht="27" customHeight="1">
      <c r="A7" s="107" t="s">
        <v>31</v>
      </c>
      <c r="B7" s="110">
        <v>2</v>
      </c>
      <c r="C7" s="89">
        <v>2</v>
      </c>
      <c r="D7" s="89">
        <v>7</v>
      </c>
      <c r="E7" s="89">
        <v>9</v>
      </c>
      <c r="F7" s="89">
        <v>8</v>
      </c>
      <c r="G7" s="21">
        <v>5</v>
      </c>
      <c r="H7" s="92">
        <v>13</v>
      </c>
      <c r="I7" s="92">
        <v>17</v>
      </c>
      <c r="J7" s="93" t="s">
        <v>134</v>
      </c>
      <c r="K7" s="94" t="s">
        <v>176</v>
      </c>
      <c r="L7" s="33" t="s">
        <v>176</v>
      </c>
      <c r="M7" s="33" t="s">
        <v>176</v>
      </c>
      <c r="N7" s="33" t="s">
        <v>176</v>
      </c>
      <c r="O7" s="33" t="s">
        <v>176</v>
      </c>
      <c r="P7" s="33" t="s">
        <v>176</v>
      </c>
      <c r="Q7" s="33" t="s">
        <v>176</v>
      </c>
    </row>
    <row r="8" spans="1:17" s="21" customFormat="1" ht="27" customHeight="1">
      <c r="A8" s="108" t="s">
        <v>32</v>
      </c>
      <c r="B8" s="110">
        <v>1391213</v>
      </c>
      <c r="C8" s="89">
        <v>1422802</v>
      </c>
      <c r="D8" s="89">
        <v>1412275</v>
      </c>
      <c r="E8" s="89">
        <v>1656678</v>
      </c>
      <c r="F8" s="89">
        <v>1797164</v>
      </c>
      <c r="G8" s="21">
        <v>1962752</v>
      </c>
      <c r="H8" s="92">
        <v>2174040</v>
      </c>
      <c r="I8" s="92">
        <v>2448756</v>
      </c>
      <c r="J8" s="92">
        <v>2456770</v>
      </c>
      <c r="K8" s="95">
        <v>2450054</v>
      </c>
      <c r="L8" s="21">
        <v>2258098</v>
      </c>
      <c r="M8" s="21">
        <v>2144113</v>
      </c>
      <c r="N8" s="110">
        <v>2195813</v>
      </c>
      <c r="O8" s="110">
        <v>2420669</v>
      </c>
      <c r="P8" s="110">
        <v>2295925</v>
      </c>
      <c r="Q8" s="21">
        <v>2387828</v>
      </c>
    </row>
    <row r="9" spans="1:17" s="21" customFormat="1" ht="27" customHeight="1">
      <c r="A9" s="107" t="s">
        <v>135</v>
      </c>
      <c r="B9" s="110">
        <v>567051</v>
      </c>
      <c r="C9" s="89">
        <v>560659</v>
      </c>
      <c r="D9" s="89">
        <v>628318</v>
      </c>
      <c r="E9" s="89">
        <v>763970</v>
      </c>
      <c r="F9" s="89">
        <v>894989</v>
      </c>
      <c r="G9" s="21">
        <v>965885</v>
      </c>
      <c r="H9" s="92">
        <v>896504</v>
      </c>
      <c r="I9" s="92">
        <v>1162159</v>
      </c>
      <c r="J9" s="92">
        <v>1280052</v>
      </c>
      <c r="K9" s="95">
        <v>1608349</v>
      </c>
      <c r="L9" s="21">
        <v>1685583</v>
      </c>
      <c r="M9" s="21">
        <v>1975068</v>
      </c>
      <c r="N9" s="110">
        <v>628700</v>
      </c>
      <c r="O9" s="110">
        <v>601343</v>
      </c>
      <c r="P9" s="110">
        <v>326652</v>
      </c>
      <c r="Q9" s="21">
        <v>501113</v>
      </c>
    </row>
    <row r="10" spans="1:17" s="21" customFormat="1" ht="27" customHeight="1">
      <c r="A10" s="107" t="s">
        <v>151</v>
      </c>
      <c r="B10" s="110"/>
      <c r="C10" s="93" t="s">
        <v>134</v>
      </c>
      <c r="D10" s="93" t="s">
        <v>134</v>
      </c>
      <c r="E10" s="93" t="s">
        <v>134</v>
      </c>
      <c r="F10" s="93" t="s">
        <v>134</v>
      </c>
      <c r="G10" s="93" t="s">
        <v>134</v>
      </c>
      <c r="H10" s="93" t="s">
        <v>134</v>
      </c>
      <c r="I10" s="93" t="s">
        <v>134</v>
      </c>
      <c r="J10" s="93" t="s">
        <v>134</v>
      </c>
      <c r="K10" s="93" t="s">
        <v>134</v>
      </c>
      <c r="L10" s="93" t="s">
        <v>134</v>
      </c>
      <c r="M10" s="93" t="s">
        <v>134</v>
      </c>
      <c r="N10" s="110">
        <v>1835874</v>
      </c>
      <c r="O10" s="110">
        <v>2020118</v>
      </c>
      <c r="P10" s="110">
        <v>2666271</v>
      </c>
      <c r="Q10" s="21">
        <v>3078779</v>
      </c>
    </row>
    <row r="11" spans="1:17" s="21" customFormat="1" ht="27" customHeight="1">
      <c r="A11" s="108" t="s">
        <v>33</v>
      </c>
      <c r="B11" s="110">
        <v>16028</v>
      </c>
      <c r="C11" s="89">
        <v>17271</v>
      </c>
      <c r="D11" s="89">
        <v>15234</v>
      </c>
      <c r="E11" s="89">
        <v>11598</v>
      </c>
      <c r="F11" s="89">
        <v>4585</v>
      </c>
      <c r="G11" s="21">
        <v>1187</v>
      </c>
      <c r="H11" s="92">
        <v>2144</v>
      </c>
      <c r="I11" s="92">
        <v>43872</v>
      </c>
      <c r="J11" s="92">
        <v>39472</v>
      </c>
      <c r="K11" s="95">
        <v>313026</v>
      </c>
      <c r="L11" s="21">
        <v>449324</v>
      </c>
      <c r="M11" s="21">
        <v>467546</v>
      </c>
      <c r="N11" s="110">
        <v>426222</v>
      </c>
      <c r="O11" s="110">
        <v>450307</v>
      </c>
      <c r="P11" s="110">
        <v>476107</v>
      </c>
      <c r="Q11" s="21">
        <v>485895</v>
      </c>
    </row>
    <row r="12" spans="1:17" s="21" customFormat="1" ht="27" customHeight="1">
      <c r="A12" s="107" t="s">
        <v>136</v>
      </c>
      <c r="B12" s="110">
        <v>138</v>
      </c>
      <c r="C12" s="89">
        <v>89016</v>
      </c>
      <c r="D12" s="89">
        <v>93022</v>
      </c>
      <c r="E12" s="89">
        <v>99167</v>
      </c>
      <c r="F12" s="89">
        <v>89719</v>
      </c>
      <c r="G12" s="21">
        <v>87823</v>
      </c>
      <c r="H12" s="92">
        <v>93115</v>
      </c>
      <c r="I12" s="92">
        <v>122110</v>
      </c>
      <c r="J12" s="92">
        <v>139705</v>
      </c>
      <c r="K12" s="95">
        <v>171963</v>
      </c>
      <c r="L12" s="21">
        <v>548156</v>
      </c>
      <c r="M12" s="21">
        <v>934098</v>
      </c>
      <c r="N12" s="110">
        <v>1082762</v>
      </c>
      <c r="O12" s="110">
        <v>1090730</v>
      </c>
      <c r="P12" s="110">
        <v>1022307</v>
      </c>
      <c r="Q12" s="21">
        <v>935384</v>
      </c>
    </row>
    <row r="13" spans="1:17" s="21" customFormat="1" ht="27" customHeight="1">
      <c r="A13" s="108" t="s">
        <v>34</v>
      </c>
      <c r="B13" s="110">
        <v>594167</v>
      </c>
      <c r="C13" s="89">
        <v>54</v>
      </c>
      <c r="D13" s="89">
        <v>97</v>
      </c>
      <c r="E13" s="89">
        <v>24</v>
      </c>
      <c r="F13" s="89">
        <v>31</v>
      </c>
      <c r="G13" s="21">
        <v>11</v>
      </c>
      <c r="H13" s="92">
        <v>15</v>
      </c>
      <c r="I13" s="92">
        <v>11</v>
      </c>
      <c r="J13" s="92">
        <v>8</v>
      </c>
      <c r="K13" s="95">
        <v>5</v>
      </c>
      <c r="L13" s="21">
        <v>8</v>
      </c>
      <c r="M13" s="21">
        <v>51</v>
      </c>
      <c r="N13" s="110">
        <v>69</v>
      </c>
      <c r="O13" s="110">
        <v>44</v>
      </c>
      <c r="P13" s="110">
        <v>21</v>
      </c>
      <c r="Q13" s="21">
        <v>12</v>
      </c>
    </row>
    <row r="14" spans="1:17" s="21" customFormat="1" ht="27" customHeight="1">
      <c r="A14" s="108" t="s">
        <v>35</v>
      </c>
      <c r="B14" s="110">
        <v>136341</v>
      </c>
      <c r="C14" s="89">
        <v>589582</v>
      </c>
      <c r="D14" s="89">
        <v>355103</v>
      </c>
      <c r="E14" s="89">
        <v>453489</v>
      </c>
      <c r="F14" s="89">
        <v>474198</v>
      </c>
      <c r="G14" s="21">
        <v>510673</v>
      </c>
      <c r="H14" s="92">
        <v>778265</v>
      </c>
      <c r="I14" s="92">
        <v>1030822</v>
      </c>
      <c r="J14" s="92">
        <v>1081183</v>
      </c>
      <c r="K14" s="95">
        <v>1098062</v>
      </c>
      <c r="L14" s="21">
        <v>731547</v>
      </c>
      <c r="M14" s="21">
        <v>1057873</v>
      </c>
      <c r="N14" s="110">
        <v>846029</v>
      </c>
      <c r="O14" s="110">
        <v>551788</v>
      </c>
      <c r="P14" s="110">
        <v>957012</v>
      </c>
      <c r="Q14" s="21">
        <v>723860</v>
      </c>
    </row>
    <row r="15" spans="1:17" s="21" customFormat="1" ht="27" customHeight="1">
      <c r="A15" s="108" t="s">
        <v>36</v>
      </c>
      <c r="B15" s="110">
        <v>79626</v>
      </c>
      <c r="C15" s="89">
        <v>200445</v>
      </c>
      <c r="D15" s="89">
        <v>195014</v>
      </c>
      <c r="E15" s="89">
        <v>230717</v>
      </c>
      <c r="F15" s="89">
        <v>316485</v>
      </c>
      <c r="G15" s="21">
        <v>332769</v>
      </c>
      <c r="H15" s="92">
        <v>214972</v>
      </c>
      <c r="I15" s="96">
        <v>202821</v>
      </c>
      <c r="J15" s="97">
        <v>105572</v>
      </c>
      <c r="K15" s="98">
        <v>27703</v>
      </c>
      <c r="L15" s="21">
        <v>315822</v>
      </c>
      <c r="M15" s="21">
        <v>171010</v>
      </c>
      <c r="N15" s="110">
        <v>155617</v>
      </c>
      <c r="O15" s="110">
        <v>268864</v>
      </c>
      <c r="P15" s="110">
        <v>63124</v>
      </c>
      <c r="Q15" s="21">
        <v>62576</v>
      </c>
    </row>
    <row r="16" spans="1:17" s="21" customFormat="1" ht="27" customHeight="1">
      <c r="A16" s="108" t="s">
        <v>37</v>
      </c>
      <c r="B16" s="110">
        <v>11154</v>
      </c>
      <c r="C16" s="89">
        <v>11893</v>
      </c>
      <c r="D16" s="89">
        <v>16960</v>
      </c>
      <c r="E16" s="89">
        <v>15885</v>
      </c>
      <c r="F16" s="89">
        <v>17429</v>
      </c>
      <c r="G16" s="21">
        <v>16661</v>
      </c>
      <c r="H16" s="92">
        <v>16753</v>
      </c>
      <c r="I16" s="92">
        <v>18873</v>
      </c>
      <c r="J16" s="92">
        <v>34705</v>
      </c>
      <c r="K16" s="95">
        <v>18188</v>
      </c>
      <c r="L16" s="21">
        <v>17726</v>
      </c>
      <c r="M16" s="21">
        <v>20207</v>
      </c>
      <c r="N16" s="110">
        <v>20527</v>
      </c>
      <c r="O16" s="110">
        <v>29626</v>
      </c>
      <c r="P16" s="110">
        <v>22339</v>
      </c>
      <c r="Q16" s="21">
        <v>18649</v>
      </c>
    </row>
    <row r="17" spans="1:16" s="21" customFormat="1" ht="27" customHeight="1">
      <c r="A17" s="108" t="s">
        <v>137</v>
      </c>
      <c r="B17" s="111" t="s">
        <v>134</v>
      </c>
      <c r="C17" s="93" t="s">
        <v>134</v>
      </c>
      <c r="D17" s="93" t="s">
        <v>134</v>
      </c>
      <c r="E17" s="93" t="s">
        <v>134</v>
      </c>
      <c r="F17" s="97">
        <v>8463</v>
      </c>
      <c r="G17" s="97">
        <v>11021</v>
      </c>
      <c r="H17" s="93" t="s">
        <v>134</v>
      </c>
      <c r="I17" s="93" t="s">
        <v>134</v>
      </c>
      <c r="J17" s="93" t="s">
        <v>134</v>
      </c>
      <c r="K17" s="94"/>
      <c r="N17" s="111" t="s">
        <v>134</v>
      </c>
      <c r="O17" s="111" t="s">
        <v>134</v>
      </c>
      <c r="P17" s="111" t="s">
        <v>134</v>
      </c>
    </row>
    <row r="18" spans="1:17" s="21" customFormat="1" ht="27" customHeight="1" thickBot="1">
      <c r="A18" s="109" t="s">
        <v>38</v>
      </c>
      <c r="B18" s="99">
        <f>SUM(B6:B16)</f>
        <v>4680549</v>
      </c>
      <c r="C18" s="99">
        <f>SUM(C6:C16)</f>
        <v>4835125</v>
      </c>
      <c r="D18" s="99">
        <f>SUM(D6:D16)</f>
        <v>5116184</v>
      </c>
      <c r="E18" s="99">
        <f>SUM(E6:E16)</f>
        <v>5688456</v>
      </c>
      <c r="F18" s="99">
        <f aca="true" t="shared" si="0" ref="F18:M18">SUM(F6:F17)</f>
        <v>6286309</v>
      </c>
      <c r="G18" s="99">
        <f t="shared" si="0"/>
        <v>6662236</v>
      </c>
      <c r="H18" s="100">
        <f t="shared" si="0"/>
        <v>7042081</v>
      </c>
      <c r="I18" s="100">
        <f t="shared" si="0"/>
        <v>7928530</v>
      </c>
      <c r="J18" s="100">
        <f t="shared" si="0"/>
        <v>8070020</v>
      </c>
      <c r="K18" s="100">
        <f t="shared" si="0"/>
        <v>8774065</v>
      </c>
      <c r="L18" s="100">
        <f t="shared" si="0"/>
        <v>9166937</v>
      </c>
      <c r="M18" s="100">
        <f t="shared" si="0"/>
        <v>9931713</v>
      </c>
      <c r="N18" s="99">
        <f>SUM(N6:N16)</f>
        <v>10005662</v>
      </c>
      <c r="O18" s="99">
        <f>SUM(O6:O16)</f>
        <v>10191783</v>
      </c>
      <c r="P18" s="99">
        <f>SUM(P6:P16)</f>
        <v>10453640</v>
      </c>
      <c r="Q18" s="99">
        <f>SUM(Q6:Q16)</f>
        <v>10753280</v>
      </c>
    </row>
    <row r="19" spans="1:17" s="21" customFormat="1" ht="12">
      <c r="A19" s="101"/>
      <c r="B19" s="89"/>
      <c r="C19" s="89"/>
      <c r="D19" s="89"/>
      <c r="E19" s="89"/>
      <c r="F19" s="89"/>
      <c r="G19" s="89"/>
      <c r="H19" s="89"/>
      <c r="I19" s="89"/>
      <c r="L19" s="33"/>
      <c r="M19" s="33"/>
      <c r="N19" s="33"/>
      <c r="O19" s="33"/>
      <c r="P19" s="33"/>
      <c r="Q19" s="33" t="s">
        <v>29</v>
      </c>
    </row>
    <row r="20" spans="1:16" s="21" customFormat="1" ht="20.25" customHeight="1">
      <c r="A20" s="101"/>
      <c r="B20" s="89"/>
      <c r="C20" s="89"/>
      <c r="D20" s="89"/>
      <c r="E20" s="89"/>
      <c r="F20" s="89"/>
      <c r="G20" s="89"/>
      <c r="H20" s="89"/>
      <c r="I20" s="89"/>
      <c r="J20" s="89"/>
      <c r="K20" s="89"/>
      <c r="O20" s="89"/>
      <c r="P20" s="89"/>
    </row>
    <row r="21" spans="1:17" ht="15" thickBot="1">
      <c r="A21" s="88" t="s">
        <v>138</v>
      </c>
      <c r="B21" s="143"/>
      <c r="C21" s="143"/>
      <c r="D21" s="143"/>
      <c r="E21" s="143"/>
      <c r="F21" s="143"/>
      <c r="G21" s="143"/>
      <c r="H21" s="143"/>
      <c r="I21" s="143"/>
      <c r="K21" s="143"/>
      <c r="L21" s="30"/>
      <c r="M21" s="30"/>
      <c r="N21" s="30"/>
      <c r="O21" s="30"/>
      <c r="P21" s="30"/>
      <c r="Q21" s="30" t="s">
        <v>0</v>
      </c>
    </row>
    <row r="22" spans="1:17" ht="18" customHeight="1">
      <c r="A22" s="102" t="s">
        <v>132</v>
      </c>
      <c r="B22" s="31" t="s">
        <v>9</v>
      </c>
      <c r="C22" s="31" t="s">
        <v>10</v>
      </c>
      <c r="D22" s="31" t="s">
        <v>11</v>
      </c>
      <c r="E22" s="31" t="s">
        <v>12</v>
      </c>
      <c r="F22" s="31" t="s">
        <v>13</v>
      </c>
      <c r="G22" s="31" t="s">
        <v>14</v>
      </c>
      <c r="H22" s="31" t="s">
        <v>15</v>
      </c>
      <c r="I22" s="31" t="s">
        <v>16</v>
      </c>
      <c r="J22" s="32" t="s">
        <v>17</v>
      </c>
      <c r="K22" s="31" t="s">
        <v>18</v>
      </c>
      <c r="L22" s="32" t="s">
        <v>129</v>
      </c>
      <c r="M22" s="32" t="s">
        <v>145</v>
      </c>
      <c r="N22" s="31" t="s">
        <v>150</v>
      </c>
      <c r="O22" s="31" t="s">
        <v>158</v>
      </c>
      <c r="P22" s="31" t="s">
        <v>171</v>
      </c>
      <c r="Q22" s="31" t="s">
        <v>181</v>
      </c>
    </row>
    <row r="23" spans="1:17" ht="27" customHeight="1">
      <c r="A23" s="103" t="s">
        <v>39</v>
      </c>
      <c r="B23" s="21">
        <v>42475</v>
      </c>
      <c r="C23" s="21">
        <v>43591</v>
      </c>
      <c r="D23" s="21">
        <v>40917</v>
      </c>
      <c r="E23" s="21">
        <v>81194</v>
      </c>
      <c r="F23" s="21">
        <v>71937</v>
      </c>
      <c r="G23" s="21">
        <v>48139</v>
      </c>
      <c r="H23" s="21">
        <v>55085</v>
      </c>
      <c r="I23" s="21">
        <v>49899</v>
      </c>
      <c r="J23" s="21">
        <v>78188</v>
      </c>
      <c r="K23" s="34">
        <v>62680</v>
      </c>
      <c r="L23" s="21">
        <v>52015</v>
      </c>
      <c r="M23" s="21">
        <v>79166</v>
      </c>
      <c r="N23" s="21">
        <v>109540</v>
      </c>
      <c r="O23" s="21">
        <v>49307</v>
      </c>
      <c r="P23" s="21">
        <v>55349</v>
      </c>
      <c r="Q23" s="21">
        <v>51270</v>
      </c>
    </row>
    <row r="24" spans="1:17" ht="27" customHeight="1">
      <c r="A24" s="103" t="s">
        <v>139</v>
      </c>
      <c r="B24" s="21">
        <v>3100567</v>
      </c>
      <c r="C24" s="21">
        <v>3307613</v>
      </c>
      <c r="D24" s="21">
        <v>3482667</v>
      </c>
      <c r="E24" s="21">
        <v>3686863</v>
      </c>
      <c r="F24" s="21">
        <v>3962049</v>
      </c>
      <c r="G24" s="21">
        <v>4184282</v>
      </c>
      <c r="H24" s="21">
        <v>3923412</v>
      </c>
      <c r="I24" s="21">
        <v>4693199</v>
      </c>
      <c r="J24" s="21">
        <v>5144503</v>
      </c>
      <c r="K24" s="34">
        <v>5621160</v>
      </c>
      <c r="L24" s="21">
        <v>5912984</v>
      </c>
      <c r="M24" s="21">
        <v>6351368</v>
      </c>
      <c r="N24" s="21">
        <v>6577289</v>
      </c>
      <c r="O24" s="21">
        <v>6893927</v>
      </c>
      <c r="P24" s="21">
        <v>7096153</v>
      </c>
      <c r="Q24" s="21">
        <v>7353709</v>
      </c>
    </row>
    <row r="25" spans="1:17" ht="27" customHeight="1">
      <c r="A25" s="103" t="s">
        <v>152</v>
      </c>
      <c r="B25" s="21"/>
      <c r="C25" s="33" t="s">
        <v>134</v>
      </c>
      <c r="D25" s="33" t="s">
        <v>134</v>
      </c>
      <c r="E25" s="33" t="s">
        <v>134</v>
      </c>
      <c r="F25" s="33" t="s">
        <v>134</v>
      </c>
      <c r="G25" s="33" t="s">
        <v>134</v>
      </c>
      <c r="H25" s="33" t="s">
        <v>134</v>
      </c>
      <c r="I25" s="33" t="s">
        <v>134</v>
      </c>
      <c r="J25" s="33" t="s">
        <v>134</v>
      </c>
      <c r="K25" s="33" t="s">
        <v>134</v>
      </c>
      <c r="L25" s="33" t="s">
        <v>134</v>
      </c>
      <c r="M25" s="33" t="s">
        <v>134</v>
      </c>
      <c r="N25" s="21">
        <v>1205705</v>
      </c>
      <c r="O25" s="21">
        <v>1364351</v>
      </c>
      <c r="P25" s="21">
        <v>1305416</v>
      </c>
      <c r="Q25" s="21">
        <v>1440122</v>
      </c>
    </row>
    <row r="26" spans="1:17" ht="27" customHeight="1">
      <c r="A26" s="103" t="s">
        <v>153</v>
      </c>
      <c r="B26" s="21"/>
      <c r="C26" s="33" t="s">
        <v>134</v>
      </c>
      <c r="D26" s="33" t="s">
        <v>134</v>
      </c>
      <c r="E26" s="33" t="s">
        <v>134</v>
      </c>
      <c r="F26" s="33" t="s">
        <v>134</v>
      </c>
      <c r="G26" s="33" t="s">
        <v>134</v>
      </c>
      <c r="H26" s="33" t="s">
        <v>134</v>
      </c>
      <c r="I26" s="33" t="s">
        <v>134</v>
      </c>
      <c r="J26" s="33" t="s">
        <v>134</v>
      </c>
      <c r="K26" s="33" t="s">
        <v>134</v>
      </c>
      <c r="L26" s="33" t="s">
        <v>134</v>
      </c>
      <c r="M26" s="33" t="s">
        <v>134</v>
      </c>
      <c r="N26" s="21">
        <v>1624</v>
      </c>
      <c r="O26" s="21">
        <v>3879</v>
      </c>
      <c r="P26" s="21">
        <v>2245</v>
      </c>
      <c r="Q26" s="21">
        <v>4259</v>
      </c>
    </row>
    <row r="27" spans="1:17" ht="27" customHeight="1">
      <c r="A27" s="103" t="s">
        <v>155</v>
      </c>
      <c r="B27" s="21">
        <v>1266403</v>
      </c>
      <c r="C27" s="21">
        <v>1224250</v>
      </c>
      <c r="D27" s="21">
        <v>1294051</v>
      </c>
      <c r="E27" s="21">
        <v>1539030</v>
      </c>
      <c r="F27" s="21">
        <v>1522741</v>
      </c>
      <c r="G27" s="21">
        <v>1789192</v>
      </c>
      <c r="H27" s="21">
        <v>2421916</v>
      </c>
      <c r="I27" s="21">
        <v>2474948</v>
      </c>
      <c r="J27" s="21">
        <v>2129517</v>
      </c>
      <c r="K27" s="34">
        <v>1984622</v>
      </c>
      <c r="L27" s="21">
        <v>1875927</v>
      </c>
      <c r="M27" s="21">
        <v>1786346</v>
      </c>
      <c r="N27" s="21">
        <v>203413</v>
      </c>
      <c r="O27" s="21">
        <v>40641</v>
      </c>
      <c r="P27" s="21">
        <v>24197</v>
      </c>
      <c r="Q27" s="21">
        <v>1464</v>
      </c>
    </row>
    <row r="28" spans="1:17" ht="27" customHeight="1">
      <c r="A28" s="103" t="s">
        <v>140</v>
      </c>
      <c r="B28" s="33" t="s">
        <v>134</v>
      </c>
      <c r="C28" s="33" t="s">
        <v>134</v>
      </c>
      <c r="D28" s="33" t="s">
        <v>134</v>
      </c>
      <c r="E28" s="33" t="s">
        <v>134</v>
      </c>
      <c r="F28" s="33">
        <v>310923</v>
      </c>
      <c r="G28" s="33">
        <v>357356</v>
      </c>
      <c r="H28" s="33">
        <v>368823</v>
      </c>
      <c r="I28" s="33">
        <v>430511</v>
      </c>
      <c r="J28" s="33">
        <v>525292</v>
      </c>
      <c r="K28" s="104">
        <v>606327</v>
      </c>
      <c r="L28" s="21">
        <v>604277</v>
      </c>
      <c r="M28" s="21">
        <v>558394</v>
      </c>
      <c r="N28" s="33">
        <v>490009</v>
      </c>
      <c r="O28" s="33">
        <v>477988</v>
      </c>
      <c r="P28" s="33">
        <v>504787</v>
      </c>
      <c r="Q28" s="21">
        <v>563374</v>
      </c>
    </row>
    <row r="29" spans="1:17" ht="27" customHeight="1">
      <c r="A29" s="103" t="s">
        <v>141</v>
      </c>
      <c r="B29" s="21">
        <v>38953</v>
      </c>
      <c r="C29" s="21">
        <v>43141</v>
      </c>
      <c r="D29" s="21">
        <v>45001</v>
      </c>
      <c r="E29" s="21">
        <v>43771</v>
      </c>
      <c r="F29" s="21">
        <v>45861</v>
      </c>
      <c r="G29" s="21">
        <v>49356</v>
      </c>
      <c r="H29" s="21">
        <v>52280</v>
      </c>
      <c r="I29" s="21">
        <v>154013</v>
      </c>
      <c r="J29" s="21">
        <v>147873</v>
      </c>
      <c r="K29" s="34">
        <v>160599</v>
      </c>
      <c r="L29" s="21">
        <v>486089</v>
      </c>
      <c r="M29" s="21">
        <v>889435</v>
      </c>
      <c r="N29" s="21">
        <v>990540</v>
      </c>
      <c r="O29" s="21">
        <v>1151987</v>
      </c>
      <c r="P29" s="21">
        <v>1100550</v>
      </c>
      <c r="Q29" s="21">
        <v>1054473</v>
      </c>
    </row>
    <row r="30" spans="1:17" ht="27" customHeight="1">
      <c r="A30" s="103" t="s">
        <v>142</v>
      </c>
      <c r="B30" s="21">
        <v>23733</v>
      </c>
      <c r="C30" s="21">
        <v>16376</v>
      </c>
      <c r="D30" s="21">
        <v>17495</v>
      </c>
      <c r="E30" s="21">
        <v>17360</v>
      </c>
      <c r="F30" s="21">
        <v>16931</v>
      </c>
      <c r="G30" s="21">
        <v>10990</v>
      </c>
      <c r="H30" s="21">
        <v>14006</v>
      </c>
      <c r="I30" s="21">
        <v>13981</v>
      </c>
      <c r="J30" s="21">
        <v>12051</v>
      </c>
      <c r="K30" s="34">
        <v>14292</v>
      </c>
      <c r="L30" s="21">
        <v>13440</v>
      </c>
      <c r="M30" s="21">
        <v>14678</v>
      </c>
      <c r="N30" s="21">
        <v>98170</v>
      </c>
      <c r="O30" s="21">
        <v>111654</v>
      </c>
      <c r="P30" s="21">
        <v>115197</v>
      </c>
      <c r="Q30" s="21">
        <v>119028</v>
      </c>
    </row>
    <row r="31" spans="1:17" ht="27" customHeight="1">
      <c r="A31" s="103" t="s">
        <v>143</v>
      </c>
      <c r="B31" s="21">
        <v>138</v>
      </c>
      <c r="C31" s="21">
        <v>54</v>
      </c>
      <c r="D31" s="21">
        <v>97</v>
      </c>
      <c r="E31" s="21">
        <v>24</v>
      </c>
      <c r="F31" s="21">
        <v>31</v>
      </c>
      <c r="G31" s="21">
        <v>11</v>
      </c>
      <c r="H31" s="21">
        <v>14</v>
      </c>
      <c r="I31" s="21">
        <v>11</v>
      </c>
      <c r="J31" s="21">
        <v>8</v>
      </c>
      <c r="K31" s="34">
        <v>5</v>
      </c>
      <c r="L31" s="21">
        <v>8</v>
      </c>
      <c r="M31" s="21">
        <v>51</v>
      </c>
      <c r="N31" s="21">
        <v>69</v>
      </c>
      <c r="O31" s="21">
        <v>44</v>
      </c>
      <c r="P31" s="21">
        <v>21</v>
      </c>
      <c r="Q31" s="21">
        <v>12</v>
      </c>
    </row>
    <row r="32" spans="1:17" ht="27" customHeight="1">
      <c r="A32" s="103" t="s">
        <v>40</v>
      </c>
      <c r="B32" s="33" t="s">
        <v>134</v>
      </c>
      <c r="C32" s="33" t="s">
        <v>134</v>
      </c>
      <c r="D32" s="33" t="s">
        <v>134</v>
      </c>
      <c r="E32" s="33" t="s">
        <v>134</v>
      </c>
      <c r="F32" s="33" t="s">
        <v>134</v>
      </c>
      <c r="G32" s="33" t="s">
        <v>134</v>
      </c>
      <c r="H32" s="33" t="s">
        <v>134</v>
      </c>
      <c r="I32" s="33">
        <v>1318</v>
      </c>
      <c r="J32" s="33" t="s">
        <v>134</v>
      </c>
      <c r="K32" s="104" t="s">
        <v>177</v>
      </c>
      <c r="L32" s="104" t="s">
        <v>177</v>
      </c>
      <c r="M32" s="104" t="s">
        <v>134</v>
      </c>
      <c r="N32" s="33" t="s">
        <v>134</v>
      </c>
      <c r="O32" s="33" t="s">
        <v>134</v>
      </c>
      <c r="P32" s="33" t="s">
        <v>134</v>
      </c>
      <c r="Q32" s="33" t="s">
        <v>182</v>
      </c>
    </row>
    <row r="33" spans="1:17" ht="27" customHeight="1">
      <c r="A33" s="103" t="s">
        <v>41</v>
      </c>
      <c r="B33" s="21">
        <v>7835</v>
      </c>
      <c r="C33" s="21">
        <v>5086</v>
      </c>
      <c r="D33" s="21">
        <v>5238</v>
      </c>
      <c r="E33" s="21">
        <v>3728</v>
      </c>
      <c r="F33" s="21">
        <v>23067</v>
      </c>
      <c r="G33" s="21">
        <v>7938</v>
      </c>
      <c r="H33" s="21">
        <v>3724</v>
      </c>
      <c r="I33" s="21">
        <v>5078</v>
      </c>
      <c r="J33" s="21">
        <v>4886</v>
      </c>
      <c r="K33" s="34">
        <v>8558</v>
      </c>
      <c r="L33" s="21">
        <v>51186</v>
      </c>
      <c r="M33" s="21">
        <v>96658</v>
      </c>
      <c r="N33" s="21">
        <v>60439</v>
      </c>
      <c r="O33" s="21">
        <v>34882</v>
      </c>
      <c r="P33" s="21">
        <v>187149</v>
      </c>
      <c r="Q33" s="21">
        <v>89880</v>
      </c>
    </row>
    <row r="34" spans="1:17" ht="27" customHeight="1">
      <c r="A34" s="103" t="s">
        <v>42</v>
      </c>
      <c r="B34" s="33" t="s">
        <v>134</v>
      </c>
      <c r="C34" s="33" t="s">
        <v>134</v>
      </c>
      <c r="D34" s="33" t="s">
        <v>134</v>
      </c>
      <c r="E34" s="33" t="s">
        <v>134</v>
      </c>
      <c r="F34" s="33" t="s">
        <v>134</v>
      </c>
      <c r="G34" s="33" t="s">
        <v>134</v>
      </c>
      <c r="H34" s="33" t="s">
        <v>134</v>
      </c>
      <c r="I34" s="33" t="s">
        <v>134</v>
      </c>
      <c r="J34" s="33" t="s">
        <v>134</v>
      </c>
      <c r="K34" s="33" t="s">
        <v>134</v>
      </c>
      <c r="L34" s="33" t="s">
        <v>134</v>
      </c>
      <c r="M34" s="33"/>
      <c r="N34" s="33" t="s">
        <v>134</v>
      </c>
      <c r="O34" s="33" t="s">
        <v>134</v>
      </c>
      <c r="P34" s="33" t="s">
        <v>134</v>
      </c>
      <c r="Q34" s="33" t="s">
        <v>182</v>
      </c>
    </row>
    <row r="35" spans="1:17" ht="27" customHeight="1" thickBot="1">
      <c r="A35" s="105" t="s">
        <v>38</v>
      </c>
      <c r="B35" s="35">
        <f aca="true" t="shared" si="1" ref="B35:G35">SUM(B23:B34)</f>
        <v>4480104</v>
      </c>
      <c r="C35" s="35">
        <f t="shared" si="1"/>
        <v>4640111</v>
      </c>
      <c r="D35" s="35">
        <f t="shared" si="1"/>
        <v>4885466</v>
      </c>
      <c r="E35" s="35">
        <f t="shared" si="1"/>
        <v>5371970</v>
      </c>
      <c r="F35" s="35">
        <f t="shared" si="1"/>
        <v>5953540</v>
      </c>
      <c r="G35" s="35">
        <f t="shared" si="1"/>
        <v>6447264</v>
      </c>
      <c r="H35" s="35">
        <f aca="true" t="shared" si="2" ref="H35:M35">SUM(H23:H34)</f>
        <v>6839260</v>
      </c>
      <c r="I35" s="35">
        <f t="shared" si="2"/>
        <v>7822958</v>
      </c>
      <c r="J35" s="35">
        <f t="shared" si="2"/>
        <v>8042318</v>
      </c>
      <c r="K35" s="35">
        <f t="shared" si="2"/>
        <v>8458243</v>
      </c>
      <c r="L35" s="35">
        <f t="shared" si="2"/>
        <v>8995926</v>
      </c>
      <c r="M35" s="35">
        <f t="shared" si="2"/>
        <v>9776096</v>
      </c>
      <c r="N35" s="35">
        <f>SUM(N23:N34)</f>
        <v>9736798</v>
      </c>
      <c r="O35" s="35">
        <f>SUM(O23:O34)</f>
        <v>10128660</v>
      </c>
      <c r="P35" s="35">
        <f>SUM(P23:P34)</f>
        <v>10391064</v>
      </c>
      <c r="Q35" s="35">
        <f>SUM(Q23:Q34)</f>
        <v>10677591</v>
      </c>
    </row>
    <row r="36" spans="12:17" ht="13.5">
      <c r="L36" s="146"/>
      <c r="M36" s="146"/>
      <c r="N36" s="146"/>
      <c r="O36" s="146"/>
      <c r="P36" s="146"/>
      <c r="Q36" s="33" t="s">
        <v>29</v>
      </c>
    </row>
    <row r="37" ht="27" customHeight="1"/>
    <row r="38" ht="27" customHeight="1"/>
    <row r="39" ht="27" customHeight="1"/>
    <row r="40" ht="27" customHeight="1"/>
    <row r="41" ht="27" customHeight="1"/>
  </sheetData>
  <sheetProtection/>
  <printOptions/>
  <pageMargins left="0.7874015748031497" right="0.7874015748031497" top="0.37" bottom="0.38" header="0.33" footer="0.2"/>
  <pageSetup fitToHeight="1" fitToWidth="1" horizontalDpi="600" verticalDpi="600" orientation="landscape" paperSize="9" scale="6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bestFit="1" customWidth="1"/>
    <col min="2" max="5" width="19.125" style="1" customWidth="1"/>
    <col min="6" max="16384" width="9.00390625" style="1" customWidth="1"/>
  </cols>
  <sheetData>
    <row r="1" ht="21.75" customHeight="1">
      <c r="A1" s="9" t="s">
        <v>159</v>
      </c>
    </row>
    <row r="2" ht="17.25">
      <c r="A2" s="10" t="s">
        <v>160</v>
      </c>
    </row>
    <row r="4" spans="1:5" ht="14.25" thickBot="1">
      <c r="A4" s="2"/>
      <c r="B4" s="2"/>
      <c r="C4" s="2"/>
      <c r="D4" s="2"/>
      <c r="E4" s="3" t="s">
        <v>0</v>
      </c>
    </row>
    <row r="5" spans="2:5" ht="13.5">
      <c r="B5" s="118" t="s">
        <v>161</v>
      </c>
      <c r="C5" s="119"/>
      <c r="D5" s="120" t="s">
        <v>162</v>
      </c>
      <c r="E5" s="120"/>
    </row>
    <row r="6" spans="1:5" ht="13.5">
      <c r="A6" s="4" t="s">
        <v>132</v>
      </c>
      <c r="B6" s="121" t="s">
        <v>163</v>
      </c>
      <c r="C6" s="121" t="s">
        <v>164</v>
      </c>
      <c r="D6" s="121" t="s">
        <v>165</v>
      </c>
      <c r="E6" s="4" t="s">
        <v>164</v>
      </c>
    </row>
    <row r="7" spans="1:5" ht="17.25" customHeight="1">
      <c r="A7" s="5" t="s">
        <v>1</v>
      </c>
      <c r="B7" s="6">
        <v>1323241</v>
      </c>
      <c r="C7" s="1">
        <v>1030086</v>
      </c>
      <c r="D7" s="1">
        <v>71421</v>
      </c>
      <c r="E7" s="1">
        <v>271585</v>
      </c>
    </row>
    <row r="8" spans="1:5" ht="17.25" customHeight="1">
      <c r="A8" s="7" t="s">
        <v>2</v>
      </c>
      <c r="B8" s="6">
        <v>1314629</v>
      </c>
      <c r="C8" s="1">
        <v>1146813</v>
      </c>
      <c r="D8" s="1">
        <v>128538</v>
      </c>
      <c r="E8" s="1">
        <v>670299</v>
      </c>
    </row>
    <row r="9" spans="1:5" ht="17.25" customHeight="1">
      <c r="A9" s="7" t="s">
        <v>3</v>
      </c>
      <c r="B9" s="6">
        <v>1270393</v>
      </c>
      <c r="C9" s="1">
        <v>1118424</v>
      </c>
      <c r="D9" s="1">
        <v>167661</v>
      </c>
      <c r="E9" s="1">
        <v>690242</v>
      </c>
    </row>
    <row r="10" spans="1:5" ht="17.25" customHeight="1">
      <c r="A10" s="7" t="s">
        <v>4</v>
      </c>
      <c r="B10" s="6">
        <v>1284548</v>
      </c>
      <c r="C10" s="1">
        <v>1198366</v>
      </c>
      <c r="D10" s="1">
        <v>530381</v>
      </c>
      <c r="E10" s="1">
        <v>650395</v>
      </c>
    </row>
    <row r="11" spans="1:5" ht="17.25" customHeight="1">
      <c r="A11" s="7">
        <v>2</v>
      </c>
      <c r="B11" s="6">
        <v>1323611</v>
      </c>
      <c r="C11" s="1">
        <v>1212858</v>
      </c>
      <c r="D11" s="1">
        <v>749079</v>
      </c>
      <c r="E11" s="1">
        <v>858786</v>
      </c>
    </row>
    <row r="12" spans="1:5" ht="17.25" customHeight="1">
      <c r="A12" s="1">
        <v>3</v>
      </c>
      <c r="B12" s="6">
        <v>1427133</v>
      </c>
      <c r="C12" s="1">
        <v>1329947</v>
      </c>
      <c r="D12" s="1">
        <v>839107</v>
      </c>
      <c r="E12" s="1">
        <v>1458903</v>
      </c>
    </row>
    <row r="13" spans="1:5" ht="17.25" customHeight="1">
      <c r="A13" s="1">
        <v>4</v>
      </c>
      <c r="B13" s="6">
        <v>1405303</v>
      </c>
      <c r="C13" s="1">
        <v>1476398</v>
      </c>
      <c r="D13" s="1">
        <v>679697</v>
      </c>
      <c r="E13" s="1">
        <v>1262829</v>
      </c>
    </row>
    <row r="14" spans="1:5" ht="17.25" customHeight="1">
      <c r="A14" s="1">
        <v>5</v>
      </c>
      <c r="B14" s="6">
        <v>1510367</v>
      </c>
      <c r="C14" s="1">
        <v>1618384</v>
      </c>
      <c r="D14" s="1">
        <v>218474</v>
      </c>
      <c r="E14" s="1">
        <v>494572</v>
      </c>
    </row>
    <row r="15" spans="1:5" ht="17.25" customHeight="1">
      <c r="A15" s="1">
        <v>6</v>
      </c>
      <c r="B15" s="6">
        <v>1721099</v>
      </c>
      <c r="C15" s="1">
        <v>1638623</v>
      </c>
      <c r="D15" s="1">
        <v>183521</v>
      </c>
      <c r="E15" s="1">
        <v>468535</v>
      </c>
    </row>
    <row r="16" spans="1:5" ht="17.25" customHeight="1">
      <c r="A16" s="1">
        <v>7</v>
      </c>
      <c r="B16" s="6">
        <v>1765818</v>
      </c>
      <c r="C16" s="1">
        <v>1530656</v>
      </c>
      <c r="D16" s="1">
        <v>293450</v>
      </c>
      <c r="E16" s="1">
        <v>589149</v>
      </c>
    </row>
    <row r="17" spans="1:5" ht="17.25" customHeight="1">
      <c r="A17" s="1">
        <v>8</v>
      </c>
      <c r="B17" s="6">
        <v>1674458</v>
      </c>
      <c r="C17" s="1">
        <v>1524535</v>
      </c>
      <c r="D17" s="1">
        <v>260552</v>
      </c>
      <c r="E17" s="1">
        <v>550604</v>
      </c>
    </row>
    <row r="18" spans="1:5" ht="17.25" customHeight="1">
      <c r="A18" s="1">
        <v>9</v>
      </c>
      <c r="B18" s="6">
        <v>1859024</v>
      </c>
      <c r="C18" s="1">
        <v>1602553</v>
      </c>
      <c r="D18" s="1">
        <v>269883</v>
      </c>
      <c r="E18" s="1">
        <v>560072</v>
      </c>
    </row>
    <row r="19" spans="1:5" ht="17.25" customHeight="1">
      <c r="A19" s="1">
        <v>10</v>
      </c>
      <c r="B19" s="6">
        <v>1776785</v>
      </c>
      <c r="C19" s="1">
        <v>1645853</v>
      </c>
      <c r="D19" s="1">
        <v>267436</v>
      </c>
      <c r="E19" s="1">
        <v>724241</v>
      </c>
    </row>
    <row r="20" spans="1:5" ht="17.25" customHeight="1">
      <c r="A20" s="1">
        <v>11</v>
      </c>
      <c r="B20" s="6">
        <v>1808629</v>
      </c>
      <c r="C20" s="1">
        <v>1683858</v>
      </c>
      <c r="D20" s="1">
        <v>262774</v>
      </c>
      <c r="E20" s="1">
        <v>525903</v>
      </c>
    </row>
    <row r="21" spans="1:5" ht="17.25" customHeight="1">
      <c r="A21" s="8">
        <v>12</v>
      </c>
      <c r="B21" s="6">
        <v>1749801</v>
      </c>
      <c r="C21" s="8">
        <v>1670410</v>
      </c>
      <c r="D21" s="8">
        <v>235695</v>
      </c>
      <c r="E21" s="8">
        <v>602825</v>
      </c>
    </row>
    <row r="22" spans="1:5" ht="17.25" customHeight="1">
      <c r="A22" s="122">
        <v>13</v>
      </c>
      <c r="B22" s="8">
        <v>1789343</v>
      </c>
      <c r="C22" s="8">
        <v>1703017</v>
      </c>
      <c r="D22" s="8">
        <v>163140</v>
      </c>
      <c r="E22" s="8">
        <v>537287</v>
      </c>
    </row>
    <row r="23" spans="1:5" s="8" customFormat="1" ht="17.25" customHeight="1">
      <c r="A23" s="122">
        <v>14</v>
      </c>
      <c r="B23" s="6">
        <v>1767494</v>
      </c>
      <c r="C23" s="8">
        <v>1661849</v>
      </c>
      <c r="D23" s="8">
        <v>136858</v>
      </c>
      <c r="E23" s="8">
        <v>673770</v>
      </c>
    </row>
    <row r="24" spans="1:5" ht="17.25" customHeight="1">
      <c r="A24" s="122">
        <v>15</v>
      </c>
      <c r="B24" s="6">
        <v>1707000</v>
      </c>
      <c r="C24" s="8">
        <v>1625812</v>
      </c>
      <c r="D24" s="8">
        <v>124649</v>
      </c>
      <c r="E24" s="8">
        <v>518989</v>
      </c>
    </row>
    <row r="25" spans="1:5" ht="17.25" customHeight="1">
      <c r="A25" s="122">
        <v>16</v>
      </c>
      <c r="B25" s="8">
        <v>1737673</v>
      </c>
      <c r="C25" s="8">
        <v>1618363</v>
      </c>
      <c r="D25" s="8">
        <v>76644</v>
      </c>
      <c r="E25" s="8">
        <v>560860</v>
      </c>
    </row>
    <row r="26" spans="1:5" ht="17.25" customHeight="1">
      <c r="A26" s="122">
        <v>17</v>
      </c>
      <c r="B26" s="8">
        <v>1704549</v>
      </c>
      <c r="C26" s="8">
        <v>1594192</v>
      </c>
      <c r="D26" s="8">
        <v>10983</v>
      </c>
      <c r="E26" s="8">
        <v>455707</v>
      </c>
    </row>
    <row r="27" spans="1:5" s="124" customFormat="1" ht="17.25" customHeight="1">
      <c r="A27" s="123">
        <v>18</v>
      </c>
      <c r="B27" s="60">
        <v>1760590</v>
      </c>
      <c r="C27" s="60">
        <v>1593435</v>
      </c>
      <c r="D27" s="60">
        <v>2202</v>
      </c>
      <c r="E27" s="60">
        <v>333006</v>
      </c>
    </row>
    <row r="28" spans="1:5" s="124" customFormat="1" ht="17.25" customHeight="1">
      <c r="A28" s="123">
        <v>19</v>
      </c>
      <c r="B28" s="60">
        <v>1701706</v>
      </c>
      <c r="C28" s="60">
        <v>1585732</v>
      </c>
      <c r="D28" s="60">
        <v>3031</v>
      </c>
      <c r="E28" s="60">
        <v>376532</v>
      </c>
    </row>
    <row r="29" spans="1:5" s="124" customFormat="1" ht="17.25" customHeight="1">
      <c r="A29" s="123">
        <v>20</v>
      </c>
      <c r="B29" s="60">
        <v>1604623</v>
      </c>
      <c r="C29" s="60">
        <v>1575878</v>
      </c>
      <c r="D29" s="60">
        <v>2668</v>
      </c>
      <c r="E29" s="60">
        <v>380784</v>
      </c>
    </row>
    <row r="30" spans="1:5" s="124" customFormat="1" ht="17.25" customHeight="1">
      <c r="A30" s="123">
        <v>21</v>
      </c>
      <c r="B30" s="60">
        <v>1685877</v>
      </c>
      <c r="C30" s="60">
        <v>1530325</v>
      </c>
      <c r="D30" s="60">
        <v>2053</v>
      </c>
      <c r="E30" s="60">
        <v>642845</v>
      </c>
    </row>
    <row r="31" spans="1:5" s="124" customFormat="1" ht="17.25" customHeight="1">
      <c r="A31" s="123">
        <v>22</v>
      </c>
      <c r="B31" s="60">
        <v>1669891</v>
      </c>
      <c r="C31" s="60">
        <v>1505522</v>
      </c>
      <c r="D31" s="60">
        <v>6829</v>
      </c>
      <c r="E31" s="60">
        <v>776790</v>
      </c>
    </row>
    <row r="32" spans="1:5" s="124" customFormat="1" ht="15" customHeight="1" thickBot="1">
      <c r="A32" s="125">
        <v>23</v>
      </c>
      <c r="B32" s="57">
        <v>1644172</v>
      </c>
      <c r="C32" s="57">
        <v>1556433</v>
      </c>
      <c r="D32" s="57">
        <v>1349</v>
      </c>
      <c r="E32" s="57">
        <v>311512</v>
      </c>
    </row>
    <row r="33" ht="13.5">
      <c r="E33" s="7" t="s">
        <v>166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bestFit="1" customWidth="1"/>
    <col min="2" max="5" width="19.125" style="1" customWidth="1"/>
    <col min="6" max="16384" width="9.00390625" style="1" customWidth="1"/>
  </cols>
  <sheetData>
    <row r="1" ht="21.75" customHeight="1">
      <c r="A1" s="9" t="s">
        <v>159</v>
      </c>
    </row>
    <row r="2" ht="17.25">
      <c r="A2" s="126" t="s">
        <v>167</v>
      </c>
    </row>
    <row r="3" spans="1:5" ht="14.25" thickBot="1">
      <c r="A3" s="2"/>
      <c r="B3" s="2"/>
      <c r="C3" s="2"/>
      <c r="D3" s="2"/>
      <c r="E3" s="3" t="s">
        <v>0</v>
      </c>
    </row>
    <row r="4" spans="2:5" ht="13.5">
      <c r="B4" s="127" t="s">
        <v>168</v>
      </c>
      <c r="C4" s="128"/>
      <c r="D4" s="120" t="s">
        <v>162</v>
      </c>
      <c r="E4" s="120"/>
    </row>
    <row r="5" spans="1:5" ht="13.5">
      <c r="A5" s="4" t="s">
        <v>132</v>
      </c>
      <c r="B5" s="121" t="s">
        <v>163</v>
      </c>
      <c r="C5" s="121" t="s">
        <v>164</v>
      </c>
      <c r="D5" s="121" t="s">
        <v>165</v>
      </c>
      <c r="E5" s="4" t="s">
        <v>164</v>
      </c>
    </row>
    <row r="6" spans="1:5" ht="17.25" customHeight="1">
      <c r="A6" s="5" t="s">
        <v>1</v>
      </c>
      <c r="B6" s="6">
        <v>867590</v>
      </c>
      <c r="C6" s="1">
        <v>806546</v>
      </c>
      <c r="D6" s="1">
        <v>1439424</v>
      </c>
      <c r="E6" s="1">
        <v>1620933</v>
      </c>
    </row>
    <row r="7" spans="1:5" ht="17.25" customHeight="1">
      <c r="A7" s="7" t="s">
        <v>2</v>
      </c>
      <c r="B7" s="6">
        <v>955329</v>
      </c>
      <c r="C7" s="1">
        <v>895514</v>
      </c>
      <c r="D7" s="1">
        <v>1598746</v>
      </c>
      <c r="E7" s="1">
        <v>1769597</v>
      </c>
    </row>
    <row r="8" spans="1:5" ht="17.25" customHeight="1">
      <c r="A8" s="7" t="s">
        <v>3</v>
      </c>
      <c r="B8" s="6">
        <v>1077169</v>
      </c>
      <c r="C8" s="1">
        <v>1012301</v>
      </c>
      <c r="D8" s="1">
        <v>1562036</v>
      </c>
      <c r="E8" s="1">
        <v>1788051</v>
      </c>
    </row>
    <row r="9" spans="1:5" ht="17.25" customHeight="1">
      <c r="A9" s="7" t="s">
        <v>4</v>
      </c>
      <c r="B9" s="6">
        <v>1148731</v>
      </c>
      <c r="C9" s="1">
        <v>1073954</v>
      </c>
      <c r="D9" s="1">
        <v>1301173</v>
      </c>
      <c r="E9" s="1">
        <v>1654566</v>
      </c>
    </row>
    <row r="10" spans="1:5" ht="17.25" customHeight="1">
      <c r="A10" s="7">
        <v>2</v>
      </c>
      <c r="B10" s="6">
        <v>1251624</v>
      </c>
      <c r="C10" s="1">
        <v>1166345</v>
      </c>
      <c r="D10" s="1">
        <v>1198699</v>
      </c>
      <c r="E10" s="1">
        <v>1518272</v>
      </c>
    </row>
    <row r="11" spans="1:5" ht="17.25" customHeight="1">
      <c r="A11" s="1">
        <v>3</v>
      </c>
      <c r="B11" s="6">
        <v>1476065</v>
      </c>
      <c r="C11" s="1">
        <v>1323918</v>
      </c>
      <c r="D11" s="1">
        <v>1121961</v>
      </c>
      <c r="E11" s="1">
        <v>1579152</v>
      </c>
    </row>
    <row r="12" spans="1:5" ht="17.25" customHeight="1">
      <c r="A12" s="1">
        <v>4</v>
      </c>
      <c r="B12" s="6">
        <v>1554948</v>
      </c>
      <c r="C12" s="1">
        <v>1376386</v>
      </c>
      <c r="D12" s="1">
        <v>1427880</v>
      </c>
      <c r="E12" s="1">
        <v>1805836</v>
      </c>
    </row>
    <row r="13" spans="1:5" ht="17.25" customHeight="1">
      <c r="A13" s="1">
        <v>5</v>
      </c>
      <c r="B13" s="6">
        <v>1598613</v>
      </c>
      <c r="C13" s="1">
        <v>1483529</v>
      </c>
      <c r="D13" s="1">
        <v>1850310</v>
      </c>
      <c r="E13" s="1">
        <v>2143734</v>
      </c>
    </row>
    <row r="14" spans="1:5" ht="17.25" customHeight="1">
      <c r="A14" s="1">
        <v>6</v>
      </c>
      <c r="B14" s="6">
        <v>1709984</v>
      </c>
      <c r="C14" s="1">
        <v>1581637</v>
      </c>
      <c r="D14" s="1">
        <v>1509854</v>
      </c>
      <c r="E14" s="1">
        <v>1770000</v>
      </c>
    </row>
    <row r="15" spans="1:5" ht="17.25" customHeight="1">
      <c r="A15" s="1">
        <v>7</v>
      </c>
      <c r="B15" s="6">
        <v>1612959</v>
      </c>
      <c r="C15" s="1">
        <v>1623117</v>
      </c>
      <c r="D15" s="1">
        <v>884757</v>
      </c>
      <c r="E15" s="1">
        <v>1153051</v>
      </c>
    </row>
    <row r="16" spans="1:5" ht="17.25" customHeight="1">
      <c r="A16" s="1">
        <v>8</v>
      </c>
      <c r="B16" s="6">
        <v>1613411</v>
      </c>
      <c r="C16" s="1">
        <v>1638537</v>
      </c>
      <c r="D16" s="1">
        <v>701516</v>
      </c>
      <c r="E16" s="1">
        <v>1067022</v>
      </c>
    </row>
    <row r="17" spans="1:5" ht="17.25" customHeight="1">
      <c r="A17" s="1">
        <v>9</v>
      </c>
      <c r="B17" s="6">
        <v>1587391</v>
      </c>
      <c r="C17" s="1">
        <v>1693619</v>
      </c>
      <c r="D17" s="1">
        <v>670436</v>
      </c>
      <c r="E17" s="1">
        <v>1095945</v>
      </c>
    </row>
    <row r="18" spans="1:5" ht="17.25" customHeight="1">
      <c r="A18" s="1">
        <v>10</v>
      </c>
      <c r="B18" s="6">
        <v>1599337</v>
      </c>
      <c r="C18" s="1">
        <v>1737725</v>
      </c>
      <c r="D18" s="1">
        <v>915741</v>
      </c>
      <c r="E18" s="1">
        <v>1380802</v>
      </c>
    </row>
    <row r="19" spans="1:5" ht="17.25" customHeight="1">
      <c r="A19" s="1">
        <v>11</v>
      </c>
      <c r="B19" s="6">
        <v>1688811</v>
      </c>
      <c r="C19" s="1">
        <v>1763007</v>
      </c>
      <c r="D19" s="1">
        <v>760924</v>
      </c>
      <c r="E19" s="1">
        <v>1292933</v>
      </c>
    </row>
    <row r="20" spans="1:5" s="8" customFormat="1" ht="17.25" customHeight="1">
      <c r="A20" s="8">
        <v>12</v>
      </c>
      <c r="B20" s="6">
        <v>1734332</v>
      </c>
      <c r="C20" s="8">
        <v>1738669</v>
      </c>
      <c r="D20" s="8">
        <v>889898</v>
      </c>
      <c r="E20" s="8">
        <v>1443686</v>
      </c>
    </row>
    <row r="21" spans="1:5" ht="17.25" customHeight="1">
      <c r="A21" s="122">
        <v>13</v>
      </c>
      <c r="B21" s="8">
        <v>1752717</v>
      </c>
      <c r="C21" s="8">
        <v>1749032</v>
      </c>
      <c r="D21" s="8">
        <v>670520</v>
      </c>
      <c r="E21" s="8">
        <v>1238423</v>
      </c>
    </row>
    <row r="22" spans="1:5" s="8" customFormat="1" ht="17.25" customHeight="1">
      <c r="A22" s="8">
        <v>14</v>
      </c>
      <c r="B22" s="6">
        <v>1806758</v>
      </c>
      <c r="C22" s="8">
        <v>1735856</v>
      </c>
      <c r="D22" s="8">
        <v>319273</v>
      </c>
      <c r="E22" s="8">
        <v>1091474</v>
      </c>
    </row>
    <row r="23" spans="1:5" ht="17.25" customHeight="1">
      <c r="A23" s="8">
        <v>15</v>
      </c>
      <c r="B23" s="6">
        <v>1587484</v>
      </c>
      <c r="C23" s="8">
        <v>1786697</v>
      </c>
      <c r="D23" s="8">
        <v>849936</v>
      </c>
      <c r="E23" s="8">
        <v>1366144</v>
      </c>
    </row>
    <row r="24" spans="1:5" ht="17.25" customHeight="1">
      <c r="A24" s="122">
        <v>16</v>
      </c>
      <c r="B24" s="6">
        <v>1719572</v>
      </c>
      <c r="C24" s="8">
        <v>1818001</v>
      </c>
      <c r="D24" s="8">
        <v>910512</v>
      </c>
      <c r="E24" s="8">
        <v>1616999</v>
      </c>
    </row>
    <row r="25" spans="1:5" ht="17.25" customHeight="1">
      <c r="A25" s="122">
        <v>17</v>
      </c>
      <c r="B25" s="8">
        <v>1733921</v>
      </c>
      <c r="C25" s="8">
        <v>1791615</v>
      </c>
      <c r="D25" s="8">
        <v>377796</v>
      </c>
      <c r="E25" s="8">
        <v>1133507</v>
      </c>
    </row>
    <row r="26" spans="1:5" s="130" customFormat="1" ht="17.25" customHeight="1">
      <c r="A26" s="129">
        <v>18</v>
      </c>
      <c r="B26" s="86">
        <v>1696242</v>
      </c>
      <c r="C26" s="86">
        <v>1781245</v>
      </c>
      <c r="D26" s="86">
        <v>560503</v>
      </c>
      <c r="E26" s="86">
        <v>1165731</v>
      </c>
    </row>
    <row r="27" spans="1:5" s="130" customFormat="1" ht="17.25" customHeight="1">
      <c r="A27" s="129">
        <v>19</v>
      </c>
      <c r="B27" s="86">
        <v>1672521</v>
      </c>
      <c r="C27" s="86">
        <v>1724688</v>
      </c>
      <c r="D27" s="86">
        <v>1466888</v>
      </c>
      <c r="E27" s="86">
        <v>2099793</v>
      </c>
    </row>
    <row r="28" spans="1:5" s="130" customFormat="1" ht="17.25" customHeight="1">
      <c r="A28" s="129">
        <v>20</v>
      </c>
      <c r="B28" s="86">
        <v>1765466</v>
      </c>
      <c r="C28" s="86">
        <v>1658091</v>
      </c>
      <c r="D28" s="86">
        <v>312626</v>
      </c>
      <c r="E28" s="86">
        <v>1136802</v>
      </c>
    </row>
    <row r="29" spans="1:5" s="130" customFormat="1" ht="17.25" customHeight="1">
      <c r="A29" s="129">
        <v>21</v>
      </c>
      <c r="B29" s="86">
        <v>1721994</v>
      </c>
      <c r="C29" s="86">
        <v>1608008</v>
      </c>
      <c r="D29" s="86">
        <v>286453</v>
      </c>
      <c r="E29" s="86">
        <v>1094385</v>
      </c>
    </row>
    <row r="30" spans="1:5" s="130" customFormat="1" ht="17.25" customHeight="1">
      <c r="A30" s="129">
        <v>22</v>
      </c>
      <c r="B30" s="86">
        <v>2057681</v>
      </c>
      <c r="C30" s="86">
        <v>1611183</v>
      </c>
      <c r="D30" s="86">
        <v>298028</v>
      </c>
      <c r="E30" s="86">
        <v>1075526</v>
      </c>
    </row>
    <row r="31" spans="1:5" s="130" customFormat="1" ht="17.25" customHeight="1" thickBot="1">
      <c r="A31" s="131">
        <v>23</v>
      </c>
      <c r="B31" s="11">
        <v>1700275</v>
      </c>
      <c r="C31" s="11">
        <v>1591698</v>
      </c>
      <c r="D31" s="11">
        <v>398658</v>
      </c>
      <c r="E31" s="11">
        <v>1153590</v>
      </c>
    </row>
    <row r="32" ht="13.5">
      <c r="E32" s="7" t="s">
        <v>169</v>
      </c>
    </row>
    <row r="33" spans="1:5" ht="13.5">
      <c r="A33" s="86"/>
      <c r="B33" s="86"/>
      <c r="C33" s="86"/>
      <c r="D33" s="86"/>
      <c r="E33" s="8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2" width="8.25390625" style="1" bestFit="1" customWidth="1"/>
    <col min="3" max="3" width="10.125" style="112" customWidth="1"/>
    <col min="4" max="8" width="10.125" style="1" customWidth="1"/>
    <col min="9" max="12" width="12.875" style="1" bestFit="1" customWidth="1"/>
    <col min="13" max="20" width="12.875" style="1" customWidth="1"/>
    <col min="21" max="16384" width="9.00390625" style="1" customWidth="1"/>
  </cols>
  <sheetData>
    <row r="1" ht="21.75" customHeight="1">
      <c r="A1" s="9" t="s">
        <v>5</v>
      </c>
    </row>
    <row r="2" ht="17.25">
      <c r="A2" s="10" t="s">
        <v>6</v>
      </c>
    </row>
    <row r="3" spans="1:20" ht="14.25" thickBot="1">
      <c r="A3" s="2"/>
      <c r="B3" s="2"/>
      <c r="C3" s="113"/>
      <c r="D3" s="2"/>
      <c r="E3" s="2"/>
      <c r="F3" s="2"/>
      <c r="H3" s="12"/>
      <c r="I3" s="13"/>
      <c r="J3" s="13"/>
      <c r="K3" s="13"/>
      <c r="L3" s="13"/>
      <c r="M3" s="13"/>
      <c r="N3" s="14"/>
      <c r="O3" s="14"/>
      <c r="P3" s="14"/>
      <c r="Q3" s="14"/>
      <c r="R3" s="134"/>
      <c r="S3" s="134"/>
      <c r="T3" s="134" t="s">
        <v>45</v>
      </c>
    </row>
    <row r="4" spans="1:20" s="21" customFormat="1" ht="14.25" customHeight="1">
      <c r="A4" s="15" t="s">
        <v>7</v>
      </c>
      <c r="B4" s="15"/>
      <c r="C4" s="114" t="s">
        <v>154</v>
      </c>
      <c r="D4" s="17" t="s">
        <v>8</v>
      </c>
      <c r="E4" s="18" t="s">
        <v>9</v>
      </c>
      <c r="F4" s="16" t="s">
        <v>10</v>
      </c>
      <c r="G4" s="18" t="s">
        <v>11</v>
      </c>
      <c r="H4" s="16" t="s">
        <v>12</v>
      </c>
      <c r="I4" s="19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129</v>
      </c>
      <c r="P4" s="20" t="s">
        <v>145</v>
      </c>
      <c r="Q4" s="16" t="s">
        <v>150</v>
      </c>
      <c r="R4" s="16" t="s">
        <v>158</v>
      </c>
      <c r="S4" s="16" t="s">
        <v>171</v>
      </c>
      <c r="T4" s="16" t="s">
        <v>181</v>
      </c>
    </row>
    <row r="5" spans="1:20" s="21" customFormat="1" ht="21" customHeight="1">
      <c r="A5" s="22" t="s">
        <v>19</v>
      </c>
      <c r="B5" s="22"/>
      <c r="C5" s="115">
        <v>95845</v>
      </c>
      <c r="D5" s="23">
        <v>96121</v>
      </c>
      <c r="E5" s="24">
        <v>96467</v>
      </c>
      <c r="F5" s="24">
        <v>97511</v>
      </c>
      <c r="G5" s="25">
        <v>98762</v>
      </c>
      <c r="H5" s="24">
        <v>100762</v>
      </c>
      <c r="I5" s="24">
        <v>102277</v>
      </c>
      <c r="J5" s="25">
        <v>102436</v>
      </c>
      <c r="K5" s="23">
        <v>102881</v>
      </c>
      <c r="L5" s="21">
        <v>103954</v>
      </c>
      <c r="M5" s="23">
        <v>103628</v>
      </c>
      <c r="N5" s="23">
        <v>103464</v>
      </c>
      <c r="O5" s="23">
        <v>103485</v>
      </c>
      <c r="P5" s="23">
        <v>103952</v>
      </c>
      <c r="Q5" s="25">
        <v>104139</v>
      </c>
      <c r="R5" s="25">
        <v>104932</v>
      </c>
      <c r="S5" s="25">
        <v>105596</v>
      </c>
      <c r="T5" s="26">
        <v>105945</v>
      </c>
    </row>
    <row r="6" spans="1:20" s="21" customFormat="1" ht="21" customHeight="1">
      <c r="A6" s="178" t="s">
        <v>20</v>
      </c>
      <c r="B6" s="27" t="s">
        <v>21</v>
      </c>
      <c r="C6" s="23">
        <v>6054813829</v>
      </c>
      <c r="D6" s="23">
        <v>6304339511</v>
      </c>
      <c r="E6" s="24">
        <v>6134922071</v>
      </c>
      <c r="F6" s="24">
        <v>6714688840</v>
      </c>
      <c r="G6" s="24">
        <v>6269120458</v>
      </c>
      <c r="H6" s="24">
        <v>6022494817</v>
      </c>
      <c r="I6" s="24">
        <v>5849849510</v>
      </c>
      <c r="J6" s="24">
        <v>5878750639</v>
      </c>
      <c r="K6" s="23">
        <v>5922294455</v>
      </c>
      <c r="L6" s="23">
        <v>5635358330</v>
      </c>
      <c r="M6" s="23">
        <v>5595917383</v>
      </c>
      <c r="N6" s="26">
        <v>5857158345</v>
      </c>
      <c r="O6" s="26">
        <v>6500245505</v>
      </c>
      <c r="P6" s="26">
        <v>7453624479</v>
      </c>
      <c r="Q6" s="23">
        <v>7508601198</v>
      </c>
      <c r="R6" s="23">
        <v>7220581666</v>
      </c>
      <c r="S6" s="23">
        <v>6758308201</v>
      </c>
      <c r="T6" s="21">
        <v>6574927621</v>
      </c>
    </row>
    <row r="7" spans="1:20" s="21" customFormat="1" ht="21" customHeight="1">
      <c r="A7" s="178"/>
      <c r="B7" s="27" t="s">
        <v>173</v>
      </c>
      <c r="C7" s="23">
        <v>63172.97541864469</v>
      </c>
      <c r="D7" s="23">
        <v>65587.53561656662</v>
      </c>
      <c r="E7" s="24">
        <v>63596.069858086186</v>
      </c>
      <c r="F7" s="24">
        <v>68860.83457250978</v>
      </c>
      <c r="G7" s="24">
        <v>63477.05046475365</v>
      </c>
      <c r="H7" s="24">
        <v>59769.504545364325</v>
      </c>
      <c r="I7" s="24">
        <v>57196.13901463672</v>
      </c>
      <c r="J7" s="24">
        <v>57389.49821351869</v>
      </c>
      <c r="K7" s="24">
        <v>57564.51098842352</v>
      </c>
      <c r="L7" s="24">
        <f aca="true" t="shared" si="0" ref="L7:S7">L6/L5</f>
        <v>54210.11533947707</v>
      </c>
      <c r="M7" s="24">
        <f t="shared" si="0"/>
        <v>54000.05194542016</v>
      </c>
      <c r="N7" s="24">
        <f t="shared" si="0"/>
        <v>56610.59252493621</v>
      </c>
      <c r="O7" s="24">
        <f t="shared" si="0"/>
        <v>62813.407788568395</v>
      </c>
      <c r="P7" s="24">
        <f t="shared" si="0"/>
        <v>71702.55963329229</v>
      </c>
      <c r="Q7" s="23">
        <f t="shared" si="0"/>
        <v>72101.72171808833</v>
      </c>
      <c r="R7" s="23">
        <f t="shared" si="0"/>
        <v>68812.00840544353</v>
      </c>
      <c r="S7" s="23">
        <f t="shared" si="0"/>
        <v>64001.55499261335</v>
      </c>
      <c r="T7" s="23">
        <f>T6/T5</f>
        <v>62059.81991599415</v>
      </c>
    </row>
    <row r="8" spans="1:20" s="21" customFormat="1" ht="21" customHeight="1">
      <c r="A8" s="178" t="s">
        <v>22</v>
      </c>
      <c r="B8" s="27" t="s">
        <v>21</v>
      </c>
      <c r="C8" s="23">
        <v>3331699166</v>
      </c>
      <c r="D8" s="23">
        <v>3647848931</v>
      </c>
      <c r="E8" s="24">
        <v>3914026260</v>
      </c>
      <c r="F8" s="24">
        <v>3943194430</v>
      </c>
      <c r="G8" s="24">
        <v>4088081473</v>
      </c>
      <c r="H8" s="24">
        <v>4236448411</v>
      </c>
      <c r="I8" s="24">
        <v>4202268428</v>
      </c>
      <c r="J8" s="24">
        <v>4308664994</v>
      </c>
      <c r="K8" s="23">
        <v>4456523854</v>
      </c>
      <c r="L8" s="23">
        <v>4421325991</v>
      </c>
      <c r="M8" s="23">
        <v>4515215272</v>
      </c>
      <c r="N8" s="26">
        <v>4703143987</v>
      </c>
      <c r="O8" s="26">
        <v>4669859215</v>
      </c>
      <c r="P8" s="26">
        <v>4802500739</v>
      </c>
      <c r="Q8" s="23">
        <v>4935576466</v>
      </c>
      <c r="R8" s="23">
        <v>4968585614</v>
      </c>
      <c r="S8" s="23">
        <v>5065401398</v>
      </c>
      <c r="T8" s="21">
        <v>5137652259</v>
      </c>
    </row>
    <row r="9" spans="1:20" s="21" customFormat="1" ht="21" customHeight="1">
      <c r="A9" s="178"/>
      <c r="B9" s="27" t="s">
        <v>173</v>
      </c>
      <c r="C9" s="23">
        <v>34761.32470134071</v>
      </c>
      <c r="D9" s="23">
        <v>37950.59280490215</v>
      </c>
      <c r="E9" s="24">
        <v>40573.732571760294</v>
      </c>
      <c r="F9" s="24">
        <v>40438.45750735814</v>
      </c>
      <c r="G9" s="24">
        <v>41393.263330025715</v>
      </c>
      <c r="H9" s="24">
        <v>42044.10800698676</v>
      </c>
      <c r="I9" s="24">
        <v>41087.130322555415</v>
      </c>
      <c r="J9" s="24">
        <v>42062.019153422625</v>
      </c>
      <c r="K9" s="24">
        <v>43317.26804755008</v>
      </c>
      <c r="L9" s="24">
        <f aca="true" t="shared" si="1" ref="L9:S9">L8/L5</f>
        <v>42531.5619504781</v>
      </c>
      <c r="M9" s="24">
        <f t="shared" si="1"/>
        <v>43571.38294669394</v>
      </c>
      <c r="N9" s="24">
        <f t="shared" si="1"/>
        <v>45456.815771669375</v>
      </c>
      <c r="O9" s="24">
        <f t="shared" si="1"/>
        <v>45125.952698458714</v>
      </c>
      <c r="P9" s="24">
        <f t="shared" si="1"/>
        <v>46199.21443550869</v>
      </c>
      <c r="Q9" s="23">
        <f t="shared" si="1"/>
        <v>47394.12195239055</v>
      </c>
      <c r="R9" s="23">
        <f t="shared" si="1"/>
        <v>47350.528094384936</v>
      </c>
      <c r="S9" s="23">
        <f t="shared" si="1"/>
        <v>47969.63330050381</v>
      </c>
      <c r="T9" s="23">
        <f>T8/T5</f>
        <v>48493.57930058049</v>
      </c>
    </row>
    <row r="10" spans="1:20" s="21" customFormat="1" ht="21" customHeight="1">
      <c r="A10" s="178" t="s">
        <v>23</v>
      </c>
      <c r="B10" s="27" t="s">
        <v>21</v>
      </c>
      <c r="C10" s="23">
        <v>40809100</v>
      </c>
      <c r="D10" s="23">
        <v>41351185</v>
      </c>
      <c r="E10" s="24">
        <v>42518100</v>
      </c>
      <c r="F10" s="24">
        <v>43395700</v>
      </c>
      <c r="G10" s="24">
        <v>44286300</v>
      </c>
      <c r="H10" s="24">
        <v>45996040</v>
      </c>
      <c r="I10" s="24">
        <v>49094860</v>
      </c>
      <c r="J10" s="24">
        <v>52951243</v>
      </c>
      <c r="K10" s="23">
        <v>55185830</v>
      </c>
      <c r="L10" s="23">
        <v>57558327</v>
      </c>
      <c r="M10" s="23">
        <v>61293000</v>
      </c>
      <c r="N10" s="26">
        <v>64078300</v>
      </c>
      <c r="O10" s="26">
        <v>67699735</v>
      </c>
      <c r="P10" s="26">
        <v>71299600</v>
      </c>
      <c r="Q10" s="23">
        <v>73677300</v>
      </c>
      <c r="R10" s="23">
        <v>75712668</v>
      </c>
      <c r="S10" s="23">
        <v>79004600</v>
      </c>
      <c r="T10" s="21">
        <v>80532500</v>
      </c>
    </row>
    <row r="11" spans="1:20" s="21" customFormat="1" ht="21" customHeight="1">
      <c r="A11" s="178"/>
      <c r="B11" s="27" t="s">
        <v>173</v>
      </c>
      <c r="C11" s="23">
        <v>425.7822525953362</v>
      </c>
      <c r="D11" s="23">
        <v>430.19928007407333</v>
      </c>
      <c r="E11" s="24">
        <v>440.7527962930329</v>
      </c>
      <c r="F11" s="24">
        <v>445.03389361200277</v>
      </c>
      <c r="G11" s="24">
        <v>448.414369899354</v>
      </c>
      <c r="H11" s="24">
        <v>456.48200710585337</v>
      </c>
      <c r="I11" s="24">
        <v>480.01857700167193</v>
      </c>
      <c r="J11" s="24">
        <v>516.9202526455543</v>
      </c>
      <c r="K11" s="24">
        <v>536.404486737104</v>
      </c>
      <c r="L11" s="24">
        <f aca="true" t="shared" si="2" ref="L11:S11">L10/L5</f>
        <v>553.6903534255537</v>
      </c>
      <c r="M11" s="24">
        <f t="shared" si="2"/>
        <v>591.4714169915467</v>
      </c>
      <c r="N11" s="24">
        <f t="shared" si="2"/>
        <v>619.3294285935204</v>
      </c>
      <c r="O11" s="24">
        <f t="shared" si="2"/>
        <v>654.1985311880949</v>
      </c>
      <c r="P11" s="24">
        <f t="shared" si="2"/>
        <v>685.8896413729414</v>
      </c>
      <c r="Q11" s="23">
        <f t="shared" si="2"/>
        <v>707.489989341169</v>
      </c>
      <c r="R11" s="23">
        <f t="shared" si="2"/>
        <v>721.5403118209888</v>
      </c>
      <c r="S11" s="23">
        <f t="shared" si="2"/>
        <v>748.1779612864124</v>
      </c>
      <c r="T11" s="23">
        <f>T10/T5</f>
        <v>760.1349756949361</v>
      </c>
    </row>
    <row r="12" spans="1:20" s="21" customFormat="1" ht="21" customHeight="1">
      <c r="A12" s="178" t="s">
        <v>24</v>
      </c>
      <c r="B12" s="27" t="s">
        <v>21</v>
      </c>
      <c r="C12" s="23">
        <v>401687633</v>
      </c>
      <c r="D12" s="23">
        <v>416897333</v>
      </c>
      <c r="E12" s="24">
        <v>422701281</v>
      </c>
      <c r="F12" s="24">
        <v>509794808</v>
      </c>
      <c r="G12" s="24">
        <v>527461161</v>
      </c>
      <c r="H12" s="24">
        <v>565198520</v>
      </c>
      <c r="I12" s="24">
        <v>572934176</v>
      </c>
      <c r="J12" s="24">
        <v>564217085</v>
      </c>
      <c r="K12" s="23">
        <v>548764635</v>
      </c>
      <c r="L12" s="23">
        <v>560675841</v>
      </c>
      <c r="M12" s="23">
        <v>576898827</v>
      </c>
      <c r="N12" s="26">
        <v>558634751</v>
      </c>
      <c r="O12" s="26">
        <v>574554963</v>
      </c>
      <c r="P12" s="26">
        <v>586501649</v>
      </c>
      <c r="Q12" s="23">
        <v>584537149</v>
      </c>
      <c r="R12" s="23">
        <v>573846753</v>
      </c>
      <c r="S12" s="23">
        <v>613127600</v>
      </c>
      <c r="T12" s="21">
        <v>723204426</v>
      </c>
    </row>
    <row r="13" spans="1:20" s="21" customFormat="1" ht="21" customHeight="1">
      <c r="A13" s="178"/>
      <c r="B13" s="27" t="s">
        <v>173</v>
      </c>
      <c r="C13" s="23">
        <v>4191.0129166884035</v>
      </c>
      <c r="D13" s="23">
        <v>4337.213855453023</v>
      </c>
      <c r="E13" s="24">
        <v>4381.822602548022</v>
      </c>
      <c r="F13" s="24">
        <v>5228.07486334875</v>
      </c>
      <c r="G13" s="24">
        <v>5340.729845487131</v>
      </c>
      <c r="H13" s="24">
        <v>5609.2427700919</v>
      </c>
      <c r="I13" s="24">
        <v>5601.789023925223</v>
      </c>
      <c r="J13" s="24">
        <v>5507.99606583623</v>
      </c>
      <c r="K13" s="24">
        <v>5333.974543404516</v>
      </c>
      <c r="L13" s="24">
        <f aca="true" t="shared" si="3" ref="L13:S13">L12/L5</f>
        <v>5393.499442060912</v>
      </c>
      <c r="M13" s="24">
        <f t="shared" si="3"/>
        <v>5567.0168969776505</v>
      </c>
      <c r="N13" s="24">
        <f t="shared" si="3"/>
        <v>5399.3152304183095</v>
      </c>
      <c r="O13" s="24">
        <f t="shared" si="3"/>
        <v>5552.0603275837075</v>
      </c>
      <c r="P13" s="24">
        <f t="shared" si="3"/>
        <v>5642.042952516546</v>
      </c>
      <c r="Q13" s="23">
        <f t="shared" si="3"/>
        <v>5613.0474558042615</v>
      </c>
      <c r="R13" s="23">
        <f t="shared" si="3"/>
        <v>5468.748837342278</v>
      </c>
      <c r="S13" s="23">
        <f t="shared" si="3"/>
        <v>5806.352513352778</v>
      </c>
      <c r="T13" s="23">
        <f>T12/T5</f>
        <v>6826.225173439048</v>
      </c>
    </row>
    <row r="14" spans="1:20" s="21" customFormat="1" ht="21" customHeight="1">
      <c r="A14" s="175" t="s">
        <v>25</v>
      </c>
      <c r="B14" s="27" t="s">
        <v>21</v>
      </c>
      <c r="C14" s="28" t="s">
        <v>26</v>
      </c>
      <c r="D14" s="28" t="s">
        <v>26</v>
      </c>
      <c r="E14" s="28" t="s">
        <v>26</v>
      </c>
      <c r="F14" s="28" t="s">
        <v>26</v>
      </c>
      <c r="G14" s="29" t="s">
        <v>26</v>
      </c>
      <c r="H14" s="28" t="s">
        <v>26</v>
      </c>
      <c r="I14" s="28" t="s">
        <v>26</v>
      </c>
      <c r="J14" s="28" t="s">
        <v>26</v>
      </c>
      <c r="K14" s="28" t="s">
        <v>26</v>
      </c>
      <c r="L14" s="28" t="s">
        <v>30</v>
      </c>
      <c r="M14" s="28" t="s">
        <v>30</v>
      </c>
      <c r="N14" s="28" t="s">
        <v>30</v>
      </c>
      <c r="O14" s="28" t="s">
        <v>30</v>
      </c>
      <c r="P14" s="28" t="s">
        <v>30</v>
      </c>
      <c r="Q14" s="28" t="s">
        <v>26</v>
      </c>
      <c r="R14" s="28" t="s">
        <v>26</v>
      </c>
      <c r="S14" s="28" t="s">
        <v>26</v>
      </c>
      <c r="T14" s="28" t="s">
        <v>26</v>
      </c>
    </row>
    <row r="15" spans="1:20" s="21" customFormat="1" ht="21" customHeight="1">
      <c r="A15" s="175"/>
      <c r="B15" s="27" t="s">
        <v>173</v>
      </c>
      <c r="C15" s="28" t="s">
        <v>26</v>
      </c>
      <c r="D15" s="28" t="s">
        <v>26</v>
      </c>
      <c r="E15" s="28" t="s">
        <v>26</v>
      </c>
      <c r="F15" s="28" t="s">
        <v>26</v>
      </c>
      <c r="G15" s="29" t="s">
        <v>26</v>
      </c>
      <c r="H15" s="28" t="s">
        <v>26</v>
      </c>
      <c r="I15" s="28" t="s">
        <v>26</v>
      </c>
      <c r="J15" s="28" t="s">
        <v>26</v>
      </c>
      <c r="K15" s="28" t="s">
        <v>26</v>
      </c>
      <c r="L15" s="28" t="s">
        <v>30</v>
      </c>
      <c r="M15" s="28" t="s">
        <v>30</v>
      </c>
      <c r="N15" s="28" t="s">
        <v>30</v>
      </c>
      <c r="O15" s="28" t="s">
        <v>30</v>
      </c>
      <c r="P15" s="28" t="s">
        <v>30</v>
      </c>
      <c r="Q15" s="28" t="s">
        <v>26</v>
      </c>
      <c r="R15" s="28" t="s">
        <v>26</v>
      </c>
      <c r="S15" s="28" t="s">
        <v>26</v>
      </c>
      <c r="T15" s="28" t="s">
        <v>26</v>
      </c>
    </row>
    <row r="16" spans="1:20" s="21" customFormat="1" ht="21" customHeight="1">
      <c r="A16" s="176" t="s">
        <v>27</v>
      </c>
      <c r="B16" s="27" t="s">
        <v>21</v>
      </c>
      <c r="C16" s="23">
        <v>37476900</v>
      </c>
      <c r="D16" s="23">
        <v>31976700</v>
      </c>
      <c r="E16" s="24">
        <v>25573000</v>
      </c>
      <c r="F16" s="24">
        <v>12877600</v>
      </c>
      <c r="G16" s="29" t="s">
        <v>26</v>
      </c>
      <c r="H16" s="24" t="s">
        <v>26</v>
      </c>
      <c r="I16" s="28" t="s">
        <v>26</v>
      </c>
      <c r="J16" s="28" t="s">
        <v>26</v>
      </c>
      <c r="K16" s="28" t="s">
        <v>26</v>
      </c>
      <c r="L16" s="28" t="s">
        <v>30</v>
      </c>
      <c r="M16" s="28" t="s">
        <v>30</v>
      </c>
      <c r="N16" s="28" t="s">
        <v>30</v>
      </c>
      <c r="O16" s="28" t="s">
        <v>30</v>
      </c>
      <c r="P16" s="28" t="s">
        <v>30</v>
      </c>
      <c r="Q16" s="117" t="s">
        <v>26</v>
      </c>
      <c r="R16" s="117" t="s">
        <v>26</v>
      </c>
      <c r="S16" s="117" t="s">
        <v>26</v>
      </c>
      <c r="T16" s="117" t="s">
        <v>26</v>
      </c>
    </row>
    <row r="17" spans="1:20" s="21" customFormat="1" ht="21" customHeight="1">
      <c r="A17" s="177"/>
      <c r="B17" s="27" t="s">
        <v>173</v>
      </c>
      <c r="C17" s="23">
        <v>391.0157024362252</v>
      </c>
      <c r="D17" s="23">
        <v>332.6713205230907</v>
      </c>
      <c r="E17" s="24">
        <v>265.09583588170045</v>
      </c>
      <c r="F17" s="24">
        <v>132.06304929700238</v>
      </c>
      <c r="G17" s="29" t="s">
        <v>26</v>
      </c>
      <c r="H17" s="24" t="s">
        <v>26</v>
      </c>
      <c r="I17" s="28" t="s">
        <v>26</v>
      </c>
      <c r="J17" s="28" t="s">
        <v>26</v>
      </c>
      <c r="K17" s="28" t="s">
        <v>26</v>
      </c>
      <c r="L17" s="28" t="s">
        <v>30</v>
      </c>
      <c r="M17" s="28" t="s">
        <v>30</v>
      </c>
      <c r="N17" s="28" t="s">
        <v>30</v>
      </c>
      <c r="O17" s="28" t="s">
        <v>30</v>
      </c>
      <c r="P17" s="28" t="s">
        <v>30</v>
      </c>
      <c r="Q17" s="117" t="s">
        <v>26</v>
      </c>
      <c r="R17" s="117" t="s">
        <v>26</v>
      </c>
      <c r="S17" s="117" t="s">
        <v>26</v>
      </c>
      <c r="T17" s="117" t="s">
        <v>26</v>
      </c>
    </row>
    <row r="18" spans="1:20" s="21" customFormat="1" ht="21" customHeight="1">
      <c r="A18" s="178" t="s">
        <v>28</v>
      </c>
      <c r="B18" s="27" t="s">
        <v>21</v>
      </c>
      <c r="C18" s="24">
        <v>864300730</v>
      </c>
      <c r="D18" s="24">
        <v>947691515</v>
      </c>
      <c r="E18" s="24">
        <v>860642280</v>
      </c>
      <c r="F18" s="24">
        <v>858390932</v>
      </c>
      <c r="G18" s="24">
        <v>889132869</v>
      </c>
      <c r="H18" s="24">
        <v>914406102</v>
      </c>
      <c r="I18" s="24">
        <v>892346857</v>
      </c>
      <c r="J18" s="24">
        <v>906312528</v>
      </c>
      <c r="K18" s="23">
        <v>923379125</v>
      </c>
      <c r="L18" s="23">
        <v>896578359</v>
      </c>
      <c r="M18" s="23">
        <v>903894825</v>
      </c>
      <c r="N18" s="26">
        <v>922727553</v>
      </c>
      <c r="O18" s="26">
        <v>917382827</v>
      </c>
      <c r="P18" s="26">
        <v>928836973</v>
      </c>
      <c r="Q18" s="24">
        <v>948241722</v>
      </c>
      <c r="R18" s="24">
        <v>946355142</v>
      </c>
      <c r="S18" s="24">
        <v>951323494</v>
      </c>
      <c r="T18" s="21">
        <v>989432837</v>
      </c>
    </row>
    <row r="19" spans="1:20" s="21" customFormat="1" ht="21" customHeight="1" thickBot="1">
      <c r="A19" s="179"/>
      <c r="B19" s="156" t="s">
        <v>173</v>
      </c>
      <c r="C19" s="13">
        <v>9017.69242005321</v>
      </c>
      <c r="D19" s="13">
        <v>9859.359713278056</v>
      </c>
      <c r="E19" s="13">
        <v>8921.623767713312</v>
      </c>
      <c r="F19" s="13">
        <v>8803.016398149952</v>
      </c>
      <c r="G19" s="13">
        <v>9002.783145339301</v>
      </c>
      <c r="H19" s="13">
        <v>9074.910204243663</v>
      </c>
      <c r="I19" s="13">
        <v>8724.804765489796</v>
      </c>
      <c r="J19" s="13">
        <f aca="true" t="shared" si="4" ref="J19:S19">J18/J5</f>
        <v>8847.597797649263</v>
      </c>
      <c r="K19" s="13">
        <f t="shared" si="4"/>
        <v>8975.215297285213</v>
      </c>
      <c r="L19" s="13">
        <f t="shared" si="4"/>
        <v>8624.760557554302</v>
      </c>
      <c r="M19" s="13">
        <f t="shared" si="4"/>
        <v>8722.496091789864</v>
      </c>
      <c r="N19" s="13">
        <f t="shared" si="4"/>
        <v>8918.344090698214</v>
      </c>
      <c r="O19" s="13">
        <f t="shared" si="4"/>
        <v>8864.886959462725</v>
      </c>
      <c r="P19" s="13">
        <f t="shared" si="4"/>
        <v>8935.248701323688</v>
      </c>
      <c r="Q19" s="13">
        <f t="shared" si="4"/>
        <v>9105.538962348399</v>
      </c>
      <c r="R19" s="13">
        <f t="shared" si="4"/>
        <v>9018.74682651622</v>
      </c>
      <c r="S19" s="13">
        <f t="shared" si="4"/>
        <v>9009.086461608395</v>
      </c>
      <c r="T19" s="13">
        <f>T18/T5</f>
        <v>9339.117815847845</v>
      </c>
    </row>
    <row r="20" spans="2:20" s="21" customFormat="1" ht="12">
      <c r="B20" s="157"/>
      <c r="C20" s="23"/>
      <c r="D20" s="23"/>
      <c r="E20" s="23"/>
      <c r="F20" s="23"/>
      <c r="G20" s="23"/>
      <c r="H20" s="23"/>
      <c r="T20" s="21" t="s">
        <v>29</v>
      </c>
    </row>
    <row r="21" spans="3:19" s="21" customFormat="1" ht="12">
      <c r="C21" s="23"/>
      <c r="D21" s="23"/>
      <c r="E21" s="23"/>
      <c r="F21" s="23"/>
      <c r="G21" s="24"/>
      <c r="H21" s="24"/>
      <c r="R21" s="23"/>
      <c r="S21" s="23"/>
    </row>
    <row r="22" s="21" customFormat="1" ht="12">
      <c r="F22" s="23"/>
    </row>
    <row r="23" s="21" customFormat="1" ht="15" customHeight="1"/>
  </sheetData>
  <sheetProtection/>
  <mergeCells count="7">
    <mergeCell ref="A14:A15"/>
    <mergeCell ref="A16:A17"/>
    <mergeCell ref="A18:A19"/>
    <mergeCell ref="A6:A7"/>
    <mergeCell ref="A8:A9"/>
    <mergeCell ref="A10:A11"/>
    <mergeCell ref="A12:A1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6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2014-06-13T05:45:01Z</dcterms:created>
  <dcterms:modified xsi:type="dcterms:W3CDTF">2014-06-13T05:45:04Z</dcterms:modified>
  <cp:category/>
  <cp:version/>
  <cp:contentType/>
  <cp:contentStatus/>
</cp:coreProperties>
</file>